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Бюджет_2012-2014гг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ие услуги</t>
        </r>
      </text>
    </comment>
  </commentList>
</comments>
</file>

<file path=xl/sharedStrings.xml><?xml version="1.0" encoding="utf-8"?>
<sst xmlns="http://schemas.openxmlformats.org/spreadsheetml/2006/main" count="327" uniqueCount="250">
  <si>
    <t>№№ п/п</t>
  </si>
  <si>
    <t>Код статьи</t>
  </si>
  <si>
    <t>Наименование</t>
  </si>
  <si>
    <t>ФОТ с начислениями Главы Администрации</t>
  </si>
  <si>
    <t>Фонд оплаты труда</t>
  </si>
  <si>
    <t xml:space="preserve"> Начисление страховых взносов</t>
  </si>
  <si>
    <t>1)услуги телефонной связи</t>
  </si>
  <si>
    <t>2)услуги сотовой связи</t>
  </si>
  <si>
    <t>Содержание Администрации</t>
  </si>
  <si>
    <t>1)курсы повышения квалификации</t>
  </si>
  <si>
    <t>1)зарплата спасателей с начислениями</t>
  </si>
  <si>
    <t>2)анализ воды в оз. Сошно</t>
  </si>
  <si>
    <t>Военно-учетный стол</t>
  </si>
  <si>
    <t>1)услуги сотовой связи</t>
  </si>
  <si>
    <t>Другие вопросы в области национальной экономике</t>
  </si>
  <si>
    <t>Жилищное хозяйство</t>
  </si>
  <si>
    <t>Коммунальное хозяйство</t>
  </si>
  <si>
    <t>Уличное освещение</t>
  </si>
  <si>
    <t>1)оплата за электроэнергию</t>
  </si>
  <si>
    <t xml:space="preserve">Благоустройство </t>
  </si>
  <si>
    <t>4)выполнение работ по благоустройству</t>
  </si>
  <si>
    <t>Захоронение безродных</t>
  </si>
  <si>
    <t>Физическая культура и спорт</t>
  </si>
  <si>
    <t>Межбюджетные трансферты</t>
  </si>
  <si>
    <t>Всего расходов</t>
  </si>
  <si>
    <t>канцтовары</t>
  </si>
  <si>
    <t>Уплата прочих налогов и пени</t>
  </si>
  <si>
    <t>ремонт оргтехники</t>
  </si>
  <si>
    <t>Пробег автомашины за год км</t>
  </si>
  <si>
    <t>Расход бензина на 100км</t>
  </si>
  <si>
    <t>5)содержание пожарных гидрантов (45 штук х 2000)</t>
  </si>
  <si>
    <t>Связь</t>
  </si>
  <si>
    <t>Прочие услуги</t>
  </si>
  <si>
    <t>Всего</t>
  </si>
  <si>
    <t>Фонд оплаты муниц.</t>
  </si>
  <si>
    <t>Фонд оплаты тех.</t>
  </si>
  <si>
    <t>Фонд оплаты труда муниц.</t>
  </si>
  <si>
    <t>Фонд оплаты труда тех. Служ.</t>
  </si>
  <si>
    <t>Фонд оплаты труда ЕТС</t>
  </si>
  <si>
    <t>1)услуги по межеванию земель, объектов</t>
  </si>
  <si>
    <t>Резервный фонд</t>
  </si>
  <si>
    <t xml:space="preserve">Содержание Совета депутатов  </t>
  </si>
  <si>
    <t>934 0409 000 00 00 244 225</t>
  </si>
  <si>
    <t>Транспортный налог</t>
  </si>
  <si>
    <t>Налог на имущество</t>
  </si>
  <si>
    <t>Уплата  налога на имущество</t>
  </si>
  <si>
    <t>Дорожный фонд</t>
  </si>
  <si>
    <t xml:space="preserve"> бюджет на 2014год, руб.</t>
  </si>
  <si>
    <t>Проезд на автобусе</t>
  </si>
  <si>
    <t xml:space="preserve">Транспортный налог </t>
  </si>
  <si>
    <t>оплата услуг связи Мегафон</t>
  </si>
  <si>
    <t>Пожарная безопасность</t>
  </si>
  <si>
    <t xml:space="preserve">Командировочные расходы   (проезд) </t>
  </si>
  <si>
    <t>медосмотр муниципальных служащих</t>
  </si>
  <si>
    <t>приобретение картриджей, бумаги, типография</t>
  </si>
  <si>
    <t>Передача полномочий по контрольным органам</t>
  </si>
  <si>
    <t>Увеличение стоимости материальных запасов</t>
  </si>
  <si>
    <t>Коммунальные услуги</t>
  </si>
  <si>
    <t xml:space="preserve"> ремонт орг. техники</t>
  </si>
  <si>
    <t>обслуживание автомобиля: ремонт и прохождение ТО</t>
  </si>
  <si>
    <t>страхование автомобиля</t>
  </si>
  <si>
    <t>Консультант Плюс</t>
  </si>
  <si>
    <t>похозяйственная книга Парус</t>
  </si>
  <si>
    <t>канцтовары,</t>
  </si>
  <si>
    <t>хозтовары</t>
  </si>
  <si>
    <t>запчасти для автомобиля</t>
  </si>
  <si>
    <t>бензин для автомобиля</t>
  </si>
  <si>
    <t>соглашение о передаче полномочий по казначейскому исполнению</t>
  </si>
  <si>
    <t>вывоз ТБО</t>
  </si>
  <si>
    <t>техобслуживание коммуникаций</t>
  </si>
  <si>
    <t>холодная вода и канализация</t>
  </si>
  <si>
    <t>электроэнергия</t>
  </si>
  <si>
    <t>тепловая энергия</t>
  </si>
  <si>
    <t>пользование почтовым ящиком</t>
  </si>
  <si>
    <t>обслуживание пожарной сигнализации по администрации  и здание КБО Строителей 13</t>
  </si>
  <si>
    <t>опубликование правовых актов</t>
  </si>
  <si>
    <t>Работы по БТИ и Регпалаты</t>
  </si>
  <si>
    <t>передача полномочий по созданию условий для строительства объектов</t>
  </si>
  <si>
    <t>передача полномочий по осуществлению муниципально-жилищного контроля</t>
  </si>
  <si>
    <t>3)приобретение катриджей, оргтехники, канцтовары</t>
  </si>
  <si>
    <t>проездные</t>
  </si>
  <si>
    <t>Дорожные знаки</t>
  </si>
  <si>
    <t>теплоэнергия свободного муниципального жилья</t>
  </si>
  <si>
    <t xml:space="preserve"> Содержание бани</t>
  </si>
  <si>
    <t>услуги  связи</t>
  </si>
  <si>
    <t>Уплата прочих налогов, сборов, иных платежей, членских взносов</t>
  </si>
  <si>
    <t>Содержание  дорог</t>
  </si>
  <si>
    <t>Денежнные выплаты депутатам</t>
  </si>
  <si>
    <t>3)ЭЦП и оплата специалиста ПО "Астрал" 1 С, изготовление ключа для  программы Смарт-бюджет</t>
  </si>
  <si>
    <t xml:space="preserve"> Начисление страховых взносов </t>
  </si>
  <si>
    <t xml:space="preserve">Пересылка почтовых отправлений, услуги оператора Астрал </t>
  </si>
  <si>
    <t>покупка конвертов и пересылка почтовых отправлений,услуги оператора Астрал</t>
  </si>
  <si>
    <t>Возмещение затрат за содержание муниципального жилья</t>
  </si>
  <si>
    <t xml:space="preserve">приобретение светильников </t>
  </si>
  <si>
    <t>Пенсия за выслугу  лет, замещавшим муниципальные должности</t>
  </si>
  <si>
    <t>934 0104 0000000000 000 000</t>
  </si>
  <si>
    <t>934 0104 011 01 00140 121 211</t>
  </si>
  <si>
    <t>934 0104 011 01 00140 244 221</t>
  </si>
  <si>
    <t>934 0104 011 01 00140244 221</t>
  </si>
  <si>
    <t>934 0104 011 01 00140 244 223</t>
  </si>
  <si>
    <t>934 0104011 01 00140 244 223</t>
  </si>
  <si>
    <t>934 0104 011 01 00140244 223</t>
  </si>
  <si>
    <t>934 0104 011 01 00140 244 225</t>
  </si>
  <si>
    <t>934 0104 011 01 00140 244 226</t>
  </si>
  <si>
    <t>934 0104 011 01 00140 244 340</t>
  </si>
  <si>
    <t>934 0106 80000П0010 540 251</t>
  </si>
  <si>
    <t>934 0111 8200028880 870 290</t>
  </si>
  <si>
    <t>934 0113 0000000000 000 000</t>
  </si>
  <si>
    <t>934 0113 0120120110 244 225</t>
  </si>
  <si>
    <t>934 0113 0120120110 244 226</t>
  </si>
  <si>
    <t>934 0113 0120221110 244 226</t>
  </si>
  <si>
    <t>934 0113 0120322110 244 226</t>
  </si>
  <si>
    <t>934 0113 80000П0050 540 251</t>
  </si>
  <si>
    <t>934 0113 80000П0040 540 251</t>
  </si>
  <si>
    <t>934 0203 9800051180 000 000</t>
  </si>
  <si>
    <t>934 0203 9800051180 120 211</t>
  </si>
  <si>
    <t>934 0203 9800051180 120 213</t>
  </si>
  <si>
    <t>934 0203 9800051180 244 221</t>
  </si>
  <si>
    <t>934 0203 9800051180 122 222</t>
  </si>
  <si>
    <t>934 02039800051180 244 340</t>
  </si>
  <si>
    <t>934 0113 0120424110 244 226</t>
  </si>
  <si>
    <t>934 0310 0150123110 244 226</t>
  </si>
  <si>
    <t>934 0412 0000000000 000 000</t>
  </si>
  <si>
    <t>934 0412 0160122110 244 226</t>
  </si>
  <si>
    <t>934 0409 0130125120 244 225</t>
  </si>
  <si>
    <t>934 0409 0130125120  244 340</t>
  </si>
  <si>
    <t>934 0409 0130125120  851 290</t>
  </si>
  <si>
    <t>934 0501 0140126130 244 225</t>
  </si>
  <si>
    <t>934 0501 0140126130 244 223</t>
  </si>
  <si>
    <t>934 0501 0140126130 244 310</t>
  </si>
  <si>
    <t>934 0501 0140126130 851 290</t>
  </si>
  <si>
    <t>934 0501 0140127130 244 225</t>
  </si>
  <si>
    <t>934 0502 0140200000 000 000</t>
  </si>
  <si>
    <t>934 0502 0140228130 244 225</t>
  </si>
  <si>
    <t>934 0502 0140261130 810 241</t>
  </si>
  <si>
    <t>934 0502 0140228130 852 290</t>
  </si>
  <si>
    <t>934 0503 0140300000 000 000</t>
  </si>
  <si>
    <t>934 0503 0140329130 244 223</t>
  </si>
  <si>
    <t>934 0503 0140329130 244 221</t>
  </si>
  <si>
    <t>934 0503 0140329130 244 225</t>
  </si>
  <si>
    <t>934 0503 0140400000  000 000</t>
  </si>
  <si>
    <t>934 0503 0140429140 244 225</t>
  </si>
  <si>
    <t>934 0503 0140429140 244 310</t>
  </si>
  <si>
    <t>934 0503 0140510150 244 226</t>
  </si>
  <si>
    <t>934 0503 0140429140 851 290</t>
  </si>
  <si>
    <t>934 1001 0170170150 312 263</t>
  </si>
  <si>
    <t>934 1101 0190129150 244 290</t>
  </si>
  <si>
    <t>934 0503 0140329130 244 340</t>
  </si>
  <si>
    <t>934 0106 80000П0020 540251</t>
  </si>
  <si>
    <t xml:space="preserve"> СМАРТбюджет</t>
  </si>
  <si>
    <t>Картриджы и системный блок, бумага</t>
  </si>
  <si>
    <t>1)обслуживание ливневой канализации (312 колод. х 865,38 руб.)</t>
  </si>
  <si>
    <t>934 0203 9800051180 122 212</t>
  </si>
  <si>
    <t>934 0106 0000000000 540 251</t>
  </si>
  <si>
    <t xml:space="preserve"> 1С Бухгалтерия (подписка на программу) др. программы</t>
  </si>
  <si>
    <t>934 01130120120110 853 290</t>
  </si>
  <si>
    <t>Прочие перечисления</t>
  </si>
  <si>
    <t>934 01 02 7200000140 121 211</t>
  </si>
  <si>
    <t>943 0103 710000140 121 211</t>
  </si>
  <si>
    <t>943 01 03710000140 121 211</t>
  </si>
  <si>
    <t>9430 103 710000140 244 221</t>
  </si>
  <si>
    <t>9430 103 710000140 244 225</t>
  </si>
  <si>
    <t>9430 103 710000140 244 226</t>
  </si>
  <si>
    <t>9430 103 710000140 244 340</t>
  </si>
  <si>
    <t>9430 103 710000140 123 226</t>
  </si>
  <si>
    <t>зарплата электрика и  по договору специалиста по обслуживанию оргтехники</t>
  </si>
  <si>
    <t>934 1101 0190129150 244 310</t>
  </si>
  <si>
    <t>2)интернет</t>
  </si>
  <si>
    <t xml:space="preserve">антивирусник </t>
  </si>
  <si>
    <t>расходы услуг Астрал ключ и лицензии.</t>
  </si>
  <si>
    <t>934 0104 011 01 00140 122 212</t>
  </si>
  <si>
    <t>открытки</t>
  </si>
  <si>
    <t>934 0113 80000П0060 540 251</t>
  </si>
  <si>
    <t>Передача полномочий по организации проверки готовности теплоснабжающих, теплосетевых организаций, потребителей тепловой энергии к отопительному сезону</t>
  </si>
  <si>
    <t>934 0113 01Б0128150 244 226</t>
  </si>
  <si>
    <t>Проведение праздничных мероприятий, памятных дат</t>
  </si>
  <si>
    <t>Оплата за муниципальное жильё в размере 6,32 руб за кв. м. рег. Оператору</t>
  </si>
  <si>
    <t>коробка на каток</t>
  </si>
  <si>
    <t xml:space="preserve"> подписка газет и журналов для администрации и ветеранам ВОВ</t>
  </si>
  <si>
    <t>Приобретение и установка банера</t>
  </si>
  <si>
    <t xml:space="preserve"> ремонт объектов коммунального хозяйства  и  софинансирование программы "Модернизация  объектов ЖКХ"</t>
  </si>
  <si>
    <t>934 0502 0140228130 244 226</t>
  </si>
  <si>
    <t>Проектно сметная документация</t>
  </si>
  <si>
    <t>водоснабжение и водоотведение</t>
  </si>
  <si>
    <t>МП ТОС</t>
  </si>
  <si>
    <t xml:space="preserve">        </t>
  </si>
  <si>
    <t>934 01 02 7200000140 129 213</t>
  </si>
  <si>
    <t>943 0103 710000140 129 213</t>
  </si>
  <si>
    <t>943 0103710000140 129 213</t>
  </si>
  <si>
    <t>934 0104 011 01 00140 129 213</t>
  </si>
  <si>
    <t>9430 103 710000140 122 212</t>
  </si>
  <si>
    <t>% исполнения</t>
  </si>
  <si>
    <t>Принятый бюджет на 2018г.</t>
  </si>
  <si>
    <t>техобслуживание пожарной сигнализации</t>
  </si>
  <si>
    <t>934 0113 02Я0123010 244 290</t>
  </si>
  <si>
    <t>934 0501 0140126130 244 226</t>
  </si>
  <si>
    <t>Выдача дупликата документов по Ленина 7</t>
  </si>
  <si>
    <t>Приобретение газовых плит, счетчиков</t>
  </si>
  <si>
    <t>934 0501 0140126130 244 340</t>
  </si>
  <si>
    <t>ТО уличного освещения</t>
  </si>
  <si>
    <t>934 0113 01201201101 244 340</t>
  </si>
  <si>
    <t>934 0409 0130125120  244 226</t>
  </si>
  <si>
    <t>934 0409 03Я01R5550  244 225</t>
  </si>
  <si>
    <t>934 0409 03Я01S5550  244 225</t>
  </si>
  <si>
    <t>МП "Формирование городской среды"</t>
  </si>
  <si>
    <t>Софинансирование из местного бюджета МП "Формирование городской среды"</t>
  </si>
  <si>
    <t>934 0503 0140329130 244 226</t>
  </si>
  <si>
    <t>934 0503 0140329130 244 310</t>
  </si>
  <si>
    <t>934 0503 0140429140 244 222</t>
  </si>
  <si>
    <t>транспортные работы на благоустройстве</t>
  </si>
  <si>
    <t>9340503 02Я0123010 244 310</t>
  </si>
  <si>
    <t>9340503 02Я0123010 244 225</t>
  </si>
  <si>
    <t>9340503 03Я01R5550 244 225</t>
  </si>
  <si>
    <t>9340503 03Я01S5550 244 225</t>
  </si>
  <si>
    <t>934 1101 02Я0123010 244 310</t>
  </si>
  <si>
    <t>2)установка счетчиков, замена унитазов.</t>
  </si>
  <si>
    <t xml:space="preserve">изготовление технического плана в отношении автомобильных дорог </t>
  </si>
  <si>
    <t xml:space="preserve">дотация на содержание бани </t>
  </si>
  <si>
    <t>приобретение опор</t>
  </si>
  <si>
    <t>техприсоединение</t>
  </si>
  <si>
    <t>восстановление уличного освещения</t>
  </si>
  <si>
    <t>МП "ТОС"</t>
  </si>
  <si>
    <t>9430 103 710000140 851 291</t>
  </si>
  <si>
    <t>9430 103 710000140 852 291</t>
  </si>
  <si>
    <t>934 0104 011 01 00140 852 291</t>
  </si>
  <si>
    <t>934 0104 011 01 00140 851 291</t>
  </si>
  <si>
    <t>934 0113 01201201101 244 296</t>
  </si>
  <si>
    <t>934 0113 0120120110 852 291</t>
  </si>
  <si>
    <t>934 0113 8200029990 244 340</t>
  </si>
  <si>
    <t>закупка материалов для реконструкции воинского захоронения</t>
  </si>
  <si>
    <t>934 0409 0130181260  244 225</t>
  </si>
  <si>
    <t>Ремонт дорог</t>
  </si>
  <si>
    <t xml:space="preserve">1)ремонт    здания  Администрации </t>
  </si>
  <si>
    <t xml:space="preserve"> обучение и повышение квалификации специалиста по охране труда и ламинирование фотографий  ко Дню Победы</t>
  </si>
  <si>
    <t>Проступь противоскользящая</t>
  </si>
  <si>
    <t>1)работы по ремонту мун. Жилья: Ленина 4,Сашно ремонт электропроводки</t>
  </si>
  <si>
    <t>6)приобретение приобретение мотокос и мус. Контейнеров</t>
  </si>
  <si>
    <t>Найм жилья</t>
  </si>
  <si>
    <t>934 0104 011 01 00140 244 310</t>
  </si>
  <si>
    <t>приобретение жалюзей</t>
  </si>
  <si>
    <t>934 0113 01Б0128150 244 296</t>
  </si>
  <si>
    <t>приобретение памятных альбомов</t>
  </si>
  <si>
    <t>934 0409 0130125120  244 310</t>
  </si>
  <si>
    <t>Установка и приобретение стеллы</t>
  </si>
  <si>
    <t>Уборка территории кладбища</t>
  </si>
  <si>
    <t>МП ТОС приобретение детского городка</t>
  </si>
  <si>
    <t>МП ТОС приобретение детского городка областные деньги</t>
  </si>
  <si>
    <t xml:space="preserve">                                                                                                                                                                                              Расходы бюджета муниципального образования Озерненского городского поселения  Духовщинского района Смоленской области за 9 месяцев 2018 год.</t>
  </si>
  <si>
    <t>Фактически  исполнение бюджета за  9 месяцев 2018 г.</t>
  </si>
  <si>
    <t>Другие общегосударстве вопросы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</si>
</sst>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0" fontId="18" fillId="24" borderId="0" xfId="0" applyFont="1" applyFill="1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18" fillId="25" borderId="10" xfId="0" applyFont="1" applyFill="1" applyBorder="1" applyAlignment="1">
      <alignment wrapText="1"/>
    </xf>
    <xf numFmtId="0" fontId="20" fillId="25" borderId="10" xfId="0" applyFont="1" applyFill="1" applyBorder="1" applyAlignment="1">
      <alignment wrapText="1"/>
    </xf>
    <xf numFmtId="0" fontId="18" fillId="25" borderId="10" xfId="0" applyFont="1" applyFill="1" applyBorder="1" applyAlignment="1">
      <alignment/>
    </xf>
    <xf numFmtId="0" fontId="20" fillId="25" borderId="10" xfId="0" applyFont="1" applyFill="1" applyBorder="1" applyAlignment="1">
      <alignment/>
    </xf>
    <xf numFmtId="0" fontId="20" fillId="26" borderId="10" xfId="0" applyFont="1" applyFill="1" applyBorder="1" applyAlignment="1">
      <alignment horizontal="center"/>
    </xf>
    <xf numFmtId="0" fontId="20" fillId="26" borderId="10" xfId="0" applyFont="1" applyFill="1" applyBorder="1" applyAlignment="1">
      <alignment wrapText="1"/>
    </xf>
    <xf numFmtId="3" fontId="20" fillId="26" borderId="10" xfId="0" applyNumberFormat="1" applyFont="1" applyFill="1" applyBorder="1" applyAlignment="1">
      <alignment/>
    </xf>
    <xf numFmtId="0" fontId="20" fillId="25" borderId="10" xfId="0" applyFont="1" applyFill="1" applyBorder="1" applyAlignment="1">
      <alignment horizontal="center"/>
    </xf>
    <xf numFmtId="3" fontId="20" fillId="25" borderId="10" xfId="0" applyNumberFormat="1" applyFont="1" applyFill="1" applyBorder="1" applyAlignment="1">
      <alignment/>
    </xf>
    <xf numFmtId="0" fontId="18" fillId="25" borderId="10" xfId="0" applyFont="1" applyFill="1" applyBorder="1" applyAlignment="1">
      <alignment horizontal="center"/>
    </xf>
    <xf numFmtId="3" fontId="18" fillId="25" borderId="10" xfId="0" applyNumberFormat="1" applyFont="1" applyFill="1" applyBorder="1" applyAlignment="1">
      <alignment/>
    </xf>
    <xf numFmtId="3" fontId="20" fillId="27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3" fontId="18" fillId="27" borderId="10" xfId="0" applyNumberFormat="1" applyFont="1" applyFill="1" applyBorder="1" applyAlignment="1">
      <alignment/>
    </xf>
    <xf numFmtId="3" fontId="26" fillId="27" borderId="10" xfId="0" applyNumberFormat="1" applyFont="1" applyFill="1" applyBorder="1" applyAlignment="1">
      <alignment/>
    </xf>
    <xf numFmtId="2" fontId="18" fillId="25" borderId="10" xfId="0" applyNumberFormat="1" applyFont="1" applyFill="1" applyBorder="1" applyAlignment="1">
      <alignment wrapText="1"/>
    </xf>
    <xf numFmtId="0" fontId="23" fillId="25" borderId="10" xfId="0" applyFont="1" applyFill="1" applyBorder="1" applyAlignment="1">
      <alignment wrapText="1"/>
    </xf>
    <xf numFmtId="0" fontId="20" fillId="27" borderId="0" xfId="0" applyFont="1" applyFill="1" applyBorder="1" applyAlignment="1">
      <alignment horizontal="center"/>
    </xf>
    <xf numFmtId="0" fontId="20" fillId="27" borderId="0" xfId="0" applyFont="1" applyFill="1" applyBorder="1" applyAlignment="1">
      <alignment/>
    </xf>
    <xf numFmtId="0" fontId="20" fillId="28" borderId="0" xfId="0" applyFont="1" applyFill="1" applyBorder="1" applyAlignment="1">
      <alignment/>
    </xf>
    <xf numFmtId="3" fontId="20" fillId="26" borderId="0" xfId="0" applyNumberFormat="1" applyFont="1" applyFill="1" applyBorder="1" applyAlignment="1">
      <alignment/>
    </xf>
    <xf numFmtId="4" fontId="20" fillId="26" borderId="0" xfId="0" applyNumberFormat="1" applyFont="1" applyFill="1" applyBorder="1" applyAlignment="1">
      <alignment/>
    </xf>
    <xf numFmtId="0" fontId="21" fillId="25" borderId="10" xfId="0" applyFont="1" applyFill="1" applyBorder="1" applyAlignment="1">
      <alignment wrapText="1"/>
    </xf>
    <xf numFmtId="0" fontId="18" fillId="26" borderId="10" xfId="0" applyFont="1" applyFill="1" applyBorder="1" applyAlignment="1">
      <alignment wrapText="1"/>
    </xf>
    <xf numFmtId="0" fontId="21" fillId="0" borderId="0" xfId="0" applyFont="1" applyBorder="1" applyAlignment="1">
      <alignment/>
    </xf>
    <xf numFmtId="49" fontId="20" fillId="25" borderId="10" xfId="0" applyNumberFormat="1" applyFont="1" applyFill="1" applyBorder="1" applyAlignment="1">
      <alignment/>
    </xf>
    <xf numFmtId="49" fontId="20" fillId="26" borderId="10" xfId="0" applyNumberFormat="1" applyFont="1" applyFill="1" applyBorder="1" applyAlignment="1">
      <alignment/>
    </xf>
    <xf numFmtId="49" fontId="18" fillId="25" borderId="10" xfId="0" applyNumberFormat="1" applyFont="1" applyFill="1" applyBorder="1" applyAlignment="1">
      <alignment/>
    </xf>
    <xf numFmtId="49" fontId="20" fillId="27" borderId="1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18" fillId="25" borderId="0" xfId="0" applyFont="1" applyFill="1" applyAlignment="1">
      <alignment/>
    </xf>
    <xf numFmtId="49" fontId="18" fillId="27" borderId="10" xfId="0" applyNumberFormat="1" applyFont="1" applyFill="1" applyBorder="1" applyAlignment="1">
      <alignment/>
    </xf>
    <xf numFmtId="0" fontId="29" fillId="0" borderId="11" xfId="0" applyFont="1" applyBorder="1" applyAlignment="1">
      <alignment wrapText="1"/>
    </xf>
    <xf numFmtId="0" fontId="20" fillId="25" borderId="10" xfId="0" applyFont="1" applyFill="1" applyBorder="1" applyAlignment="1">
      <alignment horizontal="center"/>
    </xf>
    <xf numFmtId="0" fontId="27" fillId="25" borderId="10" xfId="0" applyFont="1" applyFill="1" applyBorder="1" applyAlignment="1">
      <alignment wrapText="1"/>
    </xf>
    <xf numFmtId="3" fontId="20" fillId="27" borderId="12" xfId="0" applyNumberFormat="1" applyFont="1" applyFill="1" applyBorder="1" applyAlignment="1">
      <alignment/>
    </xf>
    <xf numFmtId="0" fontId="18" fillId="0" borderId="0" xfId="0" applyFont="1" applyAlignment="1">
      <alignment wrapText="1"/>
    </xf>
    <xf numFmtId="2" fontId="26" fillId="29" borderId="10" xfId="0" applyNumberFormat="1" applyFont="1" applyFill="1" applyBorder="1" applyAlignment="1">
      <alignment/>
    </xf>
    <xf numFmtId="2" fontId="20" fillId="30" borderId="1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2" fontId="18" fillId="25" borderId="10" xfId="0" applyNumberFormat="1" applyFont="1" applyFill="1" applyBorder="1" applyAlignment="1">
      <alignment/>
    </xf>
    <xf numFmtId="2" fontId="20" fillId="29" borderId="10" xfId="0" applyNumberFormat="1" applyFont="1" applyFill="1" applyBorder="1" applyAlignment="1">
      <alignment/>
    </xf>
    <xf numFmtId="2" fontId="20" fillId="25" borderId="10" xfId="0" applyNumberFormat="1" applyFont="1" applyFill="1" applyBorder="1" applyAlignment="1">
      <alignment/>
    </xf>
    <xf numFmtId="2" fontId="18" fillId="27" borderId="10" xfId="0" applyNumberFormat="1" applyFont="1" applyFill="1" applyBorder="1" applyAlignment="1">
      <alignment/>
    </xf>
    <xf numFmtId="2" fontId="20" fillId="27" borderId="10" xfId="0" applyNumberFormat="1" applyFont="1" applyFill="1" applyBorder="1" applyAlignment="1">
      <alignment/>
    </xf>
    <xf numFmtId="2" fontId="22" fillId="0" borderId="0" xfId="0" applyNumberFormat="1" applyFont="1" applyAlignment="1">
      <alignment/>
    </xf>
    <xf numFmtId="2" fontId="18" fillId="27" borderId="13" xfId="0" applyNumberFormat="1" applyFont="1" applyFill="1" applyBorder="1" applyAlignment="1">
      <alignment/>
    </xf>
    <xf numFmtId="2" fontId="22" fillId="0" borderId="14" xfId="0" applyNumberFormat="1" applyFont="1" applyBorder="1" applyAlignment="1">
      <alignment/>
    </xf>
    <xf numFmtId="2" fontId="18" fillId="27" borderId="15" xfId="0" applyNumberFormat="1" applyFont="1" applyFill="1" applyBorder="1" applyAlignment="1">
      <alignment/>
    </xf>
    <xf numFmtId="2" fontId="27" fillId="27" borderId="10" xfId="0" applyNumberFormat="1" applyFont="1" applyFill="1" applyBorder="1" applyAlignment="1">
      <alignment/>
    </xf>
    <xf numFmtId="2" fontId="20" fillId="31" borderId="10" xfId="0" applyNumberFormat="1" applyFont="1" applyFill="1" applyBorder="1" applyAlignment="1">
      <alignment/>
    </xf>
    <xf numFmtId="2" fontId="18" fillId="30" borderId="10" xfId="0" applyNumberFormat="1" applyFont="1" applyFill="1" applyBorder="1" applyAlignment="1">
      <alignment/>
    </xf>
    <xf numFmtId="2" fontId="18" fillId="26" borderId="10" xfId="0" applyNumberFormat="1" applyFont="1" applyFill="1" applyBorder="1" applyAlignment="1">
      <alignment/>
    </xf>
    <xf numFmtId="2" fontId="27" fillId="25" borderId="10" xfId="0" applyNumberFormat="1" applyFont="1" applyFill="1" applyBorder="1" applyAlignment="1">
      <alignment/>
    </xf>
    <xf numFmtId="2" fontId="20" fillId="26" borderId="10" xfId="0" applyNumberFormat="1" applyFont="1" applyFill="1" applyBorder="1" applyAlignment="1">
      <alignment/>
    </xf>
    <xf numFmtId="2" fontId="18" fillId="29" borderId="10" xfId="0" applyNumberFormat="1" applyFont="1" applyFill="1" applyBorder="1" applyAlignment="1">
      <alignment/>
    </xf>
    <xf numFmtId="2" fontId="26" fillId="26" borderId="10" xfId="0" applyNumberFormat="1" applyFont="1" applyFill="1" applyBorder="1" applyAlignment="1">
      <alignment/>
    </xf>
    <xf numFmtId="0" fontId="28" fillId="25" borderId="10" xfId="0" applyFont="1" applyFill="1" applyBorder="1" applyAlignment="1">
      <alignment wrapText="1"/>
    </xf>
    <xf numFmtId="2" fontId="26" fillId="25" borderId="10" xfId="0" applyNumberFormat="1" applyFont="1" applyFill="1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4" fontId="20" fillId="25" borderId="13" xfId="0" applyNumberFormat="1" applyFont="1" applyFill="1" applyBorder="1" applyAlignment="1">
      <alignment horizontal="center" wrapText="1"/>
    </xf>
    <xf numFmtId="4" fontId="20" fillId="25" borderId="15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4" fontId="20" fillId="25" borderId="10" xfId="0" applyNumberFormat="1" applyFont="1" applyFill="1" applyBorder="1" applyAlignment="1">
      <alignment horizontal="center" wrapText="1"/>
    </xf>
    <xf numFmtId="4" fontId="18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10" sqref="J10"/>
    </sheetView>
  </sheetViews>
  <sheetFormatPr defaultColWidth="9.140625" defaultRowHeight="15"/>
  <cols>
    <col min="1" max="1" width="4.8515625" style="1" customWidth="1"/>
    <col min="2" max="2" width="31.421875" style="2" customWidth="1"/>
    <col min="3" max="3" width="25.140625" style="2" customWidth="1"/>
    <col min="4" max="4" width="14.140625" style="3" hidden="1" customWidth="1"/>
    <col min="5" max="5" width="15.421875" style="3" customWidth="1"/>
    <col min="6" max="6" width="15.140625" style="3" customWidth="1"/>
    <col min="7" max="7" width="13.7109375" style="3" customWidth="1"/>
    <col min="8" max="43" width="9.140625" style="2" customWidth="1"/>
  </cols>
  <sheetData>
    <row r="1" spans="1:43" s="4" customFormat="1" ht="36.75" customHeight="1">
      <c r="A1" s="71" t="s">
        <v>247</v>
      </c>
      <c r="B1" s="71"/>
      <c r="C1" s="71"/>
      <c r="D1" s="71"/>
      <c r="E1" s="71"/>
      <c r="F1" s="71"/>
      <c r="G1" s="7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s="4" customFormat="1" ht="17.25" hidden="1">
      <c r="A2" s="72"/>
      <c r="B2" s="72"/>
      <c r="C2" s="72"/>
      <c r="D2" s="72"/>
      <c r="E2" s="72"/>
      <c r="F2" s="72"/>
      <c r="G2" s="7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s="4" customFormat="1" ht="6" customHeight="1">
      <c r="A3" s="1"/>
      <c r="B3" s="2"/>
      <c r="C3" s="2"/>
      <c r="D3" s="3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s="4" customFormat="1" ht="10.5" customHeight="1">
      <c r="A4" s="73" t="s">
        <v>0</v>
      </c>
      <c r="B4" s="73" t="s">
        <v>1</v>
      </c>
      <c r="C4" s="73" t="s">
        <v>2</v>
      </c>
      <c r="D4" s="78" t="s">
        <v>47</v>
      </c>
      <c r="E4" s="74" t="s">
        <v>192</v>
      </c>
      <c r="F4" s="74" t="s">
        <v>248</v>
      </c>
      <c r="G4" s="74" t="s">
        <v>191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4" customFormat="1" ht="45.75" customHeight="1">
      <c r="A5" s="73"/>
      <c r="B5" s="73"/>
      <c r="C5" s="73"/>
      <c r="D5" s="78"/>
      <c r="E5" s="75"/>
      <c r="F5" s="75"/>
      <c r="G5" s="7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7" ht="30" customHeight="1">
      <c r="A6" s="23">
        <v>1</v>
      </c>
      <c r="B6" s="17">
        <v>9.340102E+22</v>
      </c>
      <c r="C6" s="16" t="s">
        <v>3</v>
      </c>
      <c r="D6" s="17">
        <f>D7+D8</f>
        <v>378796</v>
      </c>
      <c r="E6" s="48">
        <f>E7+E8</f>
        <v>508900</v>
      </c>
      <c r="F6" s="48">
        <f>F7+F8</f>
        <v>301759.66</v>
      </c>
      <c r="G6" s="49">
        <f>F6/E6*100</f>
        <v>59.29645509923363</v>
      </c>
    </row>
    <row r="7" spans="1:43" s="4" customFormat="1" ht="15">
      <c r="A7" s="18"/>
      <c r="B7" s="36" t="s">
        <v>157</v>
      </c>
      <c r="C7" s="13" t="s">
        <v>4</v>
      </c>
      <c r="D7" s="19">
        <v>290934</v>
      </c>
      <c r="E7" s="50">
        <v>390860</v>
      </c>
      <c r="F7" s="50">
        <v>234665.77</v>
      </c>
      <c r="G7" s="50">
        <f>F7/E7*100</f>
        <v>60.03831806785038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s="4" customFormat="1" ht="30">
      <c r="A8" s="18"/>
      <c r="B8" s="36" t="s">
        <v>186</v>
      </c>
      <c r="C8" s="11" t="s">
        <v>5</v>
      </c>
      <c r="D8" s="19">
        <v>87862</v>
      </c>
      <c r="E8" s="50">
        <v>118040</v>
      </c>
      <c r="F8" s="50">
        <v>67093.89</v>
      </c>
      <c r="G8" s="50">
        <f>F8/E8*100</f>
        <v>56.83996103015927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7" ht="0.75" customHeight="1">
      <c r="A9" s="20"/>
      <c r="B9" s="13"/>
      <c r="C9" s="13"/>
      <c r="D9" s="21"/>
      <c r="E9" s="51"/>
      <c r="F9" s="51"/>
      <c r="G9" s="52"/>
    </row>
    <row r="10" spans="1:7" ht="28.5">
      <c r="A10" s="23">
        <v>2</v>
      </c>
      <c r="B10" s="17">
        <v>9.430103E+22</v>
      </c>
      <c r="C10" s="16" t="s">
        <v>41</v>
      </c>
      <c r="D10" s="17" t="e">
        <f>D11+D14+D28+#REF!+D18+D17+#REF!</f>
        <v>#REF!</v>
      </c>
      <c r="E10" s="53">
        <f>E11+E14+E17+E18+E22+E23+E26+E29+E30+E31+E33</f>
        <v>556000</v>
      </c>
      <c r="F10" s="53">
        <f>F11+F14+F17+F18+F22+F23+F26+F29+F30+F31+F33</f>
        <v>329607.3</v>
      </c>
      <c r="G10" s="49">
        <f aca="true" t="shared" si="0" ref="G10:G16">F10/E10*100</f>
        <v>59.28188848920863</v>
      </c>
    </row>
    <row r="11" spans="1:43" s="4" customFormat="1" ht="15">
      <c r="A11" s="18"/>
      <c r="B11" s="36" t="s">
        <v>158</v>
      </c>
      <c r="C11" s="14" t="s">
        <v>4</v>
      </c>
      <c r="D11" s="19">
        <f>D12+D13</f>
        <v>206300</v>
      </c>
      <c r="E11" s="54">
        <f>E12+E13</f>
        <v>290310</v>
      </c>
      <c r="F11" s="54">
        <f>F12+F13</f>
        <v>205552.82</v>
      </c>
      <c r="G11" s="54">
        <f t="shared" si="0"/>
        <v>70.80459508800936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s="4" customFormat="1" ht="15">
      <c r="A12" s="18"/>
      <c r="B12" s="36" t="s">
        <v>159</v>
      </c>
      <c r="C12" s="13" t="s">
        <v>34</v>
      </c>
      <c r="D12" s="19">
        <v>165900</v>
      </c>
      <c r="E12" s="52">
        <v>227100</v>
      </c>
      <c r="F12" s="52">
        <v>158466.84</v>
      </c>
      <c r="G12" s="52">
        <f t="shared" si="0"/>
        <v>69.77844121532365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s="4" customFormat="1" ht="15">
      <c r="A13" s="18"/>
      <c r="B13" s="36" t="s">
        <v>158</v>
      </c>
      <c r="C13" s="13" t="s">
        <v>35</v>
      </c>
      <c r="D13" s="19">
        <v>40400</v>
      </c>
      <c r="E13" s="52">
        <v>63210</v>
      </c>
      <c r="F13" s="52">
        <v>47085.98</v>
      </c>
      <c r="G13" s="52">
        <f t="shared" si="0"/>
        <v>74.49134630596426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s="4" customFormat="1" ht="28.5">
      <c r="A14" s="18"/>
      <c r="B14" s="36" t="s">
        <v>187</v>
      </c>
      <c r="C14" s="12" t="s">
        <v>5</v>
      </c>
      <c r="D14" s="19">
        <f>D15+D16</f>
        <v>62303</v>
      </c>
      <c r="E14" s="54">
        <f>E15+E16</f>
        <v>87690</v>
      </c>
      <c r="F14" s="54">
        <f>F15+F16</f>
        <v>58452.63</v>
      </c>
      <c r="G14" s="54">
        <f t="shared" si="0"/>
        <v>66.65826205952789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s="4" customFormat="1" ht="30">
      <c r="A15" s="18"/>
      <c r="B15" s="36" t="s">
        <v>188</v>
      </c>
      <c r="C15" s="11" t="s">
        <v>89</v>
      </c>
      <c r="D15" s="19">
        <v>50102</v>
      </c>
      <c r="E15" s="52">
        <v>68600</v>
      </c>
      <c r="F15" s="52">
        <v>44083.17</v>
      </c>
      <c r="G15" s="52">
        <f t="shared" si="0"/>
        <v>64.26118075801749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s="4" customFormat="1" ht="30">
      <c r="A16" s="18"/>
      <c r="B16" s="36" t="s">
        <v>187</v>
      </c>
      <c r="C16" s="11" t="s">
        <v>89</v>
      </c>
      <c r="D16" s="19">
        <v>12201</v>
      </c>
      <c r="E16" s="52">
        <v>19090</v>
      </c>
      <c r="F16" s="52">
        <v>14369.46</v>
      </c>
      <c r="G16" s="52">
        <f t="shared" si="0"/>
        <v>75.27218438973284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s="4" customFormat="1" ht="30">
      <c r="A17" s="18"/>
      <c r="B17" s="36" t="s">
        <v>190</v>
      </c>
      <c r="C17" s="11" t="s">
        <v>52</v>
      </c>
      <c r="D17" s="19">
        <v>1200</v>
      </c>
      <c r="E17" s="54">
        <v>1200</v>
      </c>
      <c r="F17" s="54"/>
      <c r="G17" s="54"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s="4" customFormat="1" ht="15">
      <c r="A18" s="18"/>
      <c r="B18" s="36" t="s">
        <v>160</v>
      </c>
      <c r="C18" s="12" t="s">
        <v>31</v>
      </c>
      <c r="D18" s="19"/>
      <c r="E18" s="54">
        <f>E19+E20+E21</f>
        <v>18200</v>
      </c>
      <c r="F18" s="54">
        <f>F19+F20+F21</f>
        <v>9381.35</v>
      </c>
      <c r="G18" s="54">
        <f>G19+G20+G21</f>
        <v>102.447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s="4" customFormat="1" ht="15" customHeight="1">
      <c r="A19" s="18"/>
      <c r="B19" s="36" t="s">
        <v>160</v>
      </c>
      <c r="C19" s="11" t="s">
        <v>6</v>
      </c>
      <c r="D19" s="21">
        <v>6000</v>
      </c>
      <c r="E19" s="52">
        <v>5000</v>
      </c>
      <c r="F19" s="52">
        <v>2622.35</v>
      </c>
      <c r="G19" s="52">
        <f>F19/E19*100</f>
        <v>52.447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7" ht="15" customHeight="1">
      <c r="A20" s="20"/>
      <c r="B20" s="36" t="s">
        <v>160</v>
      </c>
      <c r="C20" s="11" t="s">
        <v>7</v>
      </c>
      <c r="D20" s="21">
        <v>7200</v>
      </c>
      <c r="E20" s="52">
        <v>7200</v>
      </c>
      <c r="F20" s="52">
        <v>3600</v>
      </c>
      <c r="G20" s="52">
        <f>F20/E20*100</f>
        <v>50</v>
      </c>
    </row>
    <row r="21" spans="1:7" ht="43.5" customHeight="1">
      <c r="A21" s="20"/>
      <c r="B21" s="36" t="s">
        <v>160</v>
      </c>
      <c r="C21" s="11" t="s">
        <v>90</v>
      </c>
      <c r="D21" s="24">
        <v>4000</v>
      </c>
      <c r="E21" s="55">
        <v>6000</v>
      </c>
      <c r="F21" s="55">
        <v>3159</v>
      </c>
      <c r="G21" s="55">
        <v>0</v>
      </c>
    </row>
    <row r="22" spans="1:7" ht="17.25" customHeight="1">
      <c r="A22" s="20"/>
      <c r="B22" s="36" t="s">
        <v>161</v>
      </c>
      <c r="C22" s="13" t="s">
        <v>27</v>
      </c>
      <c r="D22" s="21">
        <v>4000</v>
      </c>
      <c r="E22" s="54">
        <v>5000</v>
      </c>
      <c r="F22" s="54"/>
      <c r="G22" s="54">
        <v>0</v>
      </c>
    </row>
    <row r="23" spans="1:7" ht="15">
      <c r="A23" s="20"/>
      <c r="B23" s="36" t="s">
        <v>162</v>
      </c>
      <c r="C23" s="12" t="s">
        <v>32</v>
      </c>
      <c r="D23" s="21"/>
      <c r="E23" s="54">
        <f>E24+E25</f>
        <v>33000</v>
      </c>
      <c r="F23" s="54">
        <f>F24+F25</f>
        <v>20118.5</v>
      </c>
      <c r="G23" s="54">
        <f>G24+G25</f>
        <v>67.06166666666667</v>
      </c>
    </row>
    <row r="24" spans="1:7" ht="42" customHeight="1">
      <c r="A24" s="20"/>
      <c r="B24" s="36" t="s">
        <v>162</v>
      </c>
      <c r="C24" s="11" t="s">
        <v>88</v>
      </c>
      <c r="D24" s="21">
        <v>16000</v>
      </c>
      <c r="E24" s="52">
        <v>30000</v>
      </c>
      <c r="F24" s="52">
        <v>20118.5</v>
      </c>
      <c r="G24" s="52">
        <f>F24/E24*100</f>
        <v>67.06166666666667</v>
      </c>
    </row>
    <row r="25" spans="1:7" ht="29.25" customHeight="1">
      <c r="A25" s="20"/>
      <c r="B25" s="36" t="s">
        <v>162</v>
      </c>
      <c r="C25" s="11" t="s">
        <v>53</v>
      </c>
      <c r="D25" s="21">
        <v>1000</v>
      </c>
      <c r="E25" s="52">
        <v>3000</v>
      </c>
      <c r="F25" s="52"/>
      <c r="G25" s="52">
        <v>0</v>
      </c>
    </row>
    <row r="26" spans="1:7" ht="45">
      <c r="A26" s="20"/>
      <c r="B26" s="36" t="s">
        <v>163</v>
      </c>
      <c r="C26" s="11" t="s">
        <v>56</v>
      </c>
      <c r="D26" s="21"/>
      <c r="E26" s="54">
        <f>E27+E28</f>
        <v>26250</v>
      </c>
      <c r="F26" s="54">
        <f>F27+F28</f>
        <v>14221</v>
      </c>
      <c r="G26" s="54">
        <f>G27+G28</f>
        <v>94.80666666666666</v>
      </c>
    </row>
    <row r="27" spans="1:7" ht="27.75" customHeight="1">
      <c r="A27" s="20"/>
      <c r="B27" s="36" t="s">
        <v>163</v>
      </c>
      <c r="C27" s="11" t="s">
        <v>54</v>
      </c>
      <c r="D27" s="24">
        <v>16799</v>
      </c>
      <c r="E27" s="55">
        <v>15000</v>
      </c>
      <c r="F27" s="55">
        <v>14221</v>
      </c>
      <c r="G27" s="55">
        <f>F27/E27*100</f>
        <v>94.80666666666666</v>
      </c>
    </row>
    <row r="28" spans="1:43" s="4" customFormat="1" ht="21" customHeight="1">
      <c r="A28" s="18"/>
      <c r="B28" s="36" t="s">
        <v>163</v>
      </c>
      <c r="C28" s="11" t="s">
        <v>25</v>
      </c>
      <c r="D28" s="24">
        <v>8050</v>
      </c>
      <c r="E28" s="55">
        <v>11250</v>
      </c>
      <c r="F28" s="55"/>
      <c r="G28" s="55">
        <v>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7" ht="27.75">
      <c r="A29" s="20"/>
      <c r="B29" s="36" t="s">
        <v>164</v>
      </c>
      <c r="C29" s="11" t="s">
        <v>87</v>
      </c>
      <c r="D29" s="24">
        <v>122198</v>
      </c>
      <c r="E29" s="56">
        <v>72000</v>
      </c>
      <c r="F29" s="56"/>
      <c r="G29" s="56">
        <v>0</v>
      </c>
    </row>
    <row r="30" spans="1:7" ht="26.25" customHeight="1">
      <c r="A30" s="20"/>
      <c r="B30" s="36" t="s">
        <v>222</v>
      </c>
      <c r="C30" s="11" t="s">
        <v>45</v>
      </c>
      <c r="D30" s="24"/>
      <c r="E30" s="56">
        <v>600</v>
      </c>
      <c r="F30" s="56">
        <v>181</v>
      </c>
      <c r="G30" s="56">
        <f>F30/E30*100</f>
        <v>30.166666666666668</v>
      </c>
    </row>
    <row r="31" spans="1:7" ht="27.75">
      <c r="A31" s="20"/>
      <c r="B31" s="36" t="s">
        <v>223</v>
      </c>
      <c r="C31" s="11" t="s">
        <v>26</v>
      </c>
      <c r="D31" s="22">
        <v>50</v>
      </c>
      <c r="E31" s="56">
        <v>50</v>
      </c>
      <c r="F31" s="56"/>
      <c r="G31" s="56">
        <v>0</v>
      </c>
    </row>
    <row r="32" spans="1:7" ht="20.25" customHeight="1" hidden="1">
      <c r="A32" s="20"/>
      <c r="B32" s="13"/>
      <c r="C32" s="11"/>
      <c r="D32" s="21"/>
      <c r="E32" s="52"/>
      <c r="F32" s="52"/>
      <c r="G32" s="52"/>
    </row>
    <row r="33" spans="1:7" ht="26.25" customHeight="1">
      <c r="A33" s="20"/>
      <c r="B33" s="14" t="s">
        <v>148</v>
      </c>
      <c r="C33" s="11" t="s">
        <v>55</v>
      </c>
      <c r="D33" s="19">
        <v>16400</v>
      </c>
      <c r="E33" s="54">
        <v>21700</v>
      </c>
      <c r="F33" s="54">
        <v>21700</v>
      </c>
      <c r="G33" s="54">
        <f aca="true" t="shared" si="1" ref="G33:G46">F33/E33*100</f>
        <v>100</v>
      </c>
    </row>
    <row r="34" spans="1:7" ht="27.75">
      <c r="A34" s="23">
        <v>3</v>
      </c>
      <c r="B34" s="37" t="s">
        <v>95</v>
      </c>
      <c r="C34" s="16" t="s">
        <v>8</v>
      </c>
      <c r="D34" s="17" t="e">
        <f>D35+D39+D43+#REF!+#REF!</f>
        <v>#REF!</v>
      </c>
      <c r="E34" s="49">
        <f>E35+E39+E43+E44+E50+E54+E60+E71+E80+E81+E70</f>
        <v>3994931</v>
      </c>
      <c r="F34" s="49">
        <f>F35+F39+F43+F44+F50+F54+F60+F71+F80+F81+F70</f>
        <v>2589227.1000000006</v>
      </c>
      <c r="G34" s="49">
        <f t="shared" si="1"/>
        <v>64.81281153541826</v>
      </c>
    </row>
    <row r="35" spans="1:43" s="4" customFormat="1" ht="14.25">
      <c r="A35" s="18"/>
      <c r="B35" s="36" t="s">
        <v>96</v>
      </c>
      <c r="C35" s="14" t="s">
        <v>4</v>
      </c>
      <c r="D35" s="19">
        <f>D36+D37+D38</f>
        <v>1271093</v>
      </c>
      <c r="E35" s="54">
        <f>E36+E37+E38</f>
        <v>1858963</v>
      </c>
      <c r="F35" s="54">
        <f>F36+F37+F38</f>
        <v>1222518.8800000001</v>
      </c>
      <c r="G35" s="54">
        <f t="shared" si="1"/>
        <v>65.76348641688942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s="4" customFormat="1" ht="14.25">
      <c r="A36" s="18"/>
      <c r="B36" s="36" t="s">
        <v>96</v>
      </c>
      <c r="C36" s="14" t="s">
        <v>36</v>
      </c>
      <c r="D36" s="19">
        <v>760062</v>
      </c>
      <c r="E36" s="52">
        <v>1026343</v>
      </c>
      <c r="F36" s="52">
        <v>708542.53</v>
      </c>
      <c r="G36" s="52">
        <f t="shared" si="1"/>
        <v>69.03564695233464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s="4" customFormat="1" ht="15">
      <c r="A37" s="18"/>
      <c r="B37" s="36" t="s">
        <v>96</v>
      </c>
      <c r="C37" s="14" t="s">
        <v>37</v>
      </c>
      <c r="D37" s="19">
        <v>329723</v>
      </c>
      <c r="E37" s="57">
        <v>450840</v>
      </c>
      <c r="F37" s="57">
        <v>256086.51</v>
      </c>
      <c r="G37" s="57">
        <f t="shared" si="1"/>
        <v>56.80208277881289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s="4" customFormat="1" ht="14.25">
      <c r="A38" s="18"/>
      <c r="B38" s="36" t="s">
        <v>96</v>
      </c>
      <c r="C38" s="14" t="s">
        <v>38</v>
      </c>
      <c r="D38" s="19">
        <v>181308</v>
      </c>
      <c r="E38" s="52">
        <v>381780</v>
      </c>
      <c r="F38" s="52">
        <v>257889.84</v>
      </c>
      <c r="G38" s="52">
        <f t="shared" si="1"/>
        <v>67.54933207606474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s="4" customFormat="1" ht="27.75">
      <c r="A39" s="18"/>
      <c r="B39" s="36" t="s">
        <v>189</v>
      </c>
      <c r="C39" s="12" t="s">
        <v>5</v>
      </c>
      <c r="D39" s="22">
        <f>D40+D41+D42</f>
        <v>383872</v>
      </c>
      <c r="E39" s="56">
        <f>E40+E41+E42</f>
        <v>561378</v>
      </c>
      <c r="F39" s="56">
        <f>F40+F41+F42</f>
        <v>350565.23</v>
      </c>
      <c r="G39" s="56">
        <f t="shared" si="1"/>
        <v>62.44726904153707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s="4" customFormat="1" ht="27.75">
      <c r="A40" s="18"/>
      <c r="B40" s="36" t="s">
        <v>189</v>
      </c>
      <c r="C40" s="11" t="s">
        <v>5</v>
      </c>
      <c r="D40" s="22">
        <v>229540</v>
      </c>
      <c r="E40" s="58">
        <v>309957</v>
      </c>
      <c r="F40" s="58">
        <v>187020.08</v>
      </c>
      <c r="G40" s="58">
        <f t="shared" si="1"/>
        <v>60.337427449613976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s="4" customFormat="1" ht="27.75">
      <c r="A41" s="18"/>
      <c r="B41" s="36" t="s">
        <v>189</v>
      </c>
      <c r="C41" s="11" t="s">
        <v>5</v>
      </c>
      <c r="D41" s="46">
        <v>99577</v>
      </c>
      <c r="E41" s="59">
        <v>136123</v>
      </c>
      <c r="F41" s="59">
        <v>80712.48</v>
      </c>
      <c r="G41" s="59">
        <f t="shared" si="1"/>
        <v>59.293785767284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s="4" customFormat="1" ht="27.75">
      <c r="A42" s="18"/>
      <c r="B42" s="36" t="s">
        <v>189</v>
      </c>
      <c r="C42" s="11" t="s">
        <v>5</v>
      </c>
      <c r="D42" s="22">
        <v>54755</v>
      </c>
      <c r="E42" s="60">
        <v>115298</v>
      </c>
      <c r="F42" s="60">
        <v>82832.67</v>
      </c>
      <c r="G42" s="60">
        <f t="shared" si="1"/>
        <v>71.84224357751219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s="4" customFormat="1" ht="14.25">
      <c r="A43" s="18"/>
      <c r="B43" s="36" t="s">
        <v>170</v>
      </c>
      <c r="C43" s="11" t="s">
        <v>48</v>
      </c>
      <c r="D43" s="22" t="e">
        <f>#REF!+#REF!+#REF!+#REF!</f>
        <v>#REF!</v>
      </c>
      <c r="E43" s="56">
        <v>4000</v>
      </c>
      <c r="F43" s="56">
        <v>672.36</v>
      </c>
      <c r="G43" s="56">
        <f t="shared" si="1"/>
        <v>16.809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s="4" customFormat="1" ht="14.25" customHeight="1">
      <c r="A44" s="18"/>
      <c r="B44" s="36" t="s">
        <v>97</v>
      </c>
      <c r="C44" s="12" t="s">
        <v>84</v>
      </c>
      <c r="D44" s="22">
        <v>92400</v>
      </c>
      <c r="E44" s="56">
        <f>E45+E46+E48+E49+E47</f>
        <v>106600</v>
      </c>
      <c r="F44" s="56">
        <f>F45+F46+F48+F49+F47</f>
        <v>60877.07</v>
      </c>
      <c r="G44" s="56">
        <f t="shared" si="1"/>
        <v>57.10794559099437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7" ht="15" customHeight="1">
      <c r="A45" s="20"/>
      <c r="B45" s="36" t="s">
        <v>97</v>
      </c>
      <c r="C45" s="11" t="s">
        <v>6</v>
      </c>
      <c r="D45" s="24">
        <v>55000</v>
      </c>
      <c r="E45" s="55">
        <v>46000</v>
      </c>
      <c r="F45" s="55">
        <v>27293.47</v>
      </c>
      <c r="G45" s="55">
        <f t="shared" si="1"/>
        <v>59.33363043478261</v>
      </c>
    </row>
    <row r="46" spans="1:7" ht="19.5" customHeight="1">
      <c r="A46" s="20"/>
      <c r="B46" s="36" t="s">
        <v>98</v>
      </c>
      <c r="C46" s="11" t="s">
        <v>7</v>
      </c>
      <c r="D46" s="24">
        <v>22400</v>
      </c>
      <c r="E46" s="55">
        <v>23000</v>
      </c>
      <c r="F46" s="55">
        <v>18660</v>
      </c>
      <c r="G46" s="55">
        <f t="shared" si="1"/>
        <v>81.1304347826087</v>
      </c>
    </row>
    <row r="47" spans="1:7" ht="19.5" customHeight="1">
      <c r="A47" s="20"/>
      <c r="B47" s="36" t="s">
        <v>98</v>
      </c>
      <c r="C47" s="11" t="s">
        <v>167</v>
      </c>
      <c r="D47" s="24"/>
      <c r="E47" s="55">
        <v>14200</v>
      </c>
      <c r="F47" s="55">
        <v>10620</v>
      </c>
      <c r="G47" s="55">
        <f>F47/E47*100</f>
        <v>74.78873239436619</v>
      </c>
    </row>
    <row r="48" spans="1:7" ht="52.5" customHeight="1">
      <c r="A48" s="20"/>
      <c r="B48" s="36" t="s">
        <v>97</v>
      </c>
      <c r="C48" s="11" t="s">
        <v>91</v>
      </c>
      <c r="D48" s="24">
        <v>16800</v>
      </c>
      <c r="E48" s="55">
        <v>18900</v>
      </c>
      <c r="F48" s="55">
        <v>2014.4</v>
      </c>
      <c r="G48" s="55">
        <f>F48/E48*100</f>
        <v>10.658201058201058</v>
      </c>
    </row>
    <row r="49" spans="1:7" ht="28.5" customHeight="1">
      <c r="A49" s="20"/>
      <c r="B49" s="36" t="s">
        <v>97</v>
      </c>
      <c r="C49" s="11" t="s">
        <v>73</v>
      </c>
      <c r="D49" s="24">
        <v>3600</v>
      </c>
      <c r="E49" s="55">
        <v>4500</v>
      </c>
      <c r="F49" s="55">
        <v>2289.2</v>
      </c>
      <c r="G49" s="55">
        <f aca="true" t="shared" si="2" ref="G49:G54">F49/E49*100</f>
        <v>50.87111111111111</v>
      </c>
    </row>
    <row r="50" spans="1:7" ht="17.25" customHeight="1">
      <c r="A50" s="20"/>
      <c r="B50" s="36" t="s">
        <v>99</v>
      </c>
      <c r="C50" s="33" t="s">
        <v>57</v>
      </c>
      <c r="D50" s="24"/>
      <c r="E50" s="56">
        <f>E51+E52+E53</f>
        <v>601690</v>
      </c>
      <c r="F50" s="56">
        <f>F51+F52+F53</f>
        <v>365235.98999999993</v>
      </c>
      <c r="G50" s="56">
        <f t="shared" si="2"/>
        <v>60.70168857717428</v>
      </c>
    </row>
    <row r="51" spans="1:7" ht="17.25" customHeight="1">
      <c r="A51" s="20"/>
      <c r="B51" s="36" t="s">
        <v>100</v>
      </c>
      <c r="C51" s="11" t="s">
        <v>72</v>
      </c>
      <c r="D51" s="24">
        <v>320000</v>
      </c>
      <c r="E51" s="61">
        <v>459650</v>
      </c>
      <c r="F51" s="61">
        <v>308362.79</v>
      </c>
      <c r="G51" s="61">
        <f t="shared" si="2"/>
        <v>67.08643315566192</v>
      </c>
    </row>
    <row r="52" spans="1:7" ht="17.25" customHeight="1">
      <c r="A52" s="20"/>
      <c r="B52" s="36" t="s">
        <v>99</v>
      </c>
      <c r="C52" s="11" t="s">
        <v>71</v>
      </c>
      <c r="D52" s="24">
        <v>98434</v>
      </c>
      <c r="E52" s="61">
        <v>139640</v>
      </c>
      <c r="F52" s="61">
        <v>55778.54</v>
      </c>
      <c r="G52" s="61">
        <f t="shared" si="2"/>
        <v>39.94452878831281</v>
      </c>
    </row>
    <row r="53" spans="1:7" ht="17.25" customHeight="1">
      <c r="A53" s="20"/>
      <c r="B53" s="36" t="s">
        <v>101</v>
      </c>
      <c r="C53" s="11" t="s">
        <v>70</v>
      </c>
      <c r="D53" s="24">
        <v>2216</v>
      </c>
      <c r="E53" s="61">
        <v>2400</v>
      </c>
      <c r="F53" s="61">
        <v>1094.66</v>
      </c>
      <c r="G53" s="61">
        <f t="shared" si="2"/>
        <v>45.61083333333334</v>
      </c>
    </row>
    <row r="54" spans="1:7" ht="17.25" customHeight="1">
      <c r="A54" s="20"/>
      <c r="B54" s="36" t="s">
        <v>102</v>
      </c>
      <c r="C54" s="12" t="s">
        <v>33</v>
      </c>
      <c r="D54" s="24">
        <v>83200</v>
      </c>
      <c r="E54" s="56">
        <f>E56+E57+E58+E55+E59</f>
        <v>113300</v>
      </c>
      <c r="F54" s="56">
        <f>F55+F56+F57+F58+F59</f>
        <v>89422.8</v>
      </c>
      <c r="G54" s="56">
        <f t="shared" si="2"/>
        <v>78.92568402471315</v>
      </c>
    </row>
    <row r="55" spans="1:7" ht="19.5" customHeight="1">
      <c r="A55" s="20"/>
      <c r="B55" s="36" t="s">
        <v>102</v>
      </c>
      <c r="C55" s="11" t="s">
        <v>58</v>
      </c>
      <c r="D55" s="24"/>
      <c r="E55" s="55">
        <v>11500</v>
      </c>
      <c r="F55" s="55">
        <v>11500</v>
      </c>
      <c r="G55" s="55">
        <f>F55/E55*100</f>
        <v>100</v>
      </c>
    </row>
    <row r="56" spans="1:7" ht="26.25" customHeight="1">
      <c r="A56" s="20"/>
      <c r="B56" s="36" t="s">
        <v>102</v>
      </c>
      <c r="C56" s="11" t="s">
        <v>59</v>
      </c>
      <c r="D56" s="24">
        <v>40000</v>
      </c>
      <c r="E56" s="55">
        <v>40000</v>
      </c>
      <c r="F56" s="55">
        <v>39350</v>
      </c>
      <c r="G56" s="55">
        <f aca="true" t="shared" si="3" ref="G56:G63">F56/E56*100</f>
        <v>98.375</v>
      </c>
    </row>
    <row r="57" spans="1:7" ht="17.25" customHeight="1">
      <c r="A57" s="20"/>
      <c r="B57" s="36" t="s">
        <v>102</v>
      </c>
      <c r="C57" s="11" t="s">
        <v>68</v>
      </c>
      <c r="D57" s="24">
        <v>2700</v>
      </c>
      <c r="E57" s="55">
        <v>3000</v>
      </c>
      <c r="F57" s="55">
        <v>1772.8</v>
      </c>
      <c r="G57" s="55">
        <f t="shared" si="3"/>
        <v>59.093333333333334</v>
      </c>
    </row>
    <row r="58" spans="1:7" ht="27.75" customHeight="1">
      <c r="A58" s="20"/>
      <c r="B58" s="36" t="s">
        <v>102</v>
      </c>
      <c r="C58" s="11" t="s">
        <v>69</v>
      </c>
      <c r="D58" s="24">
        <v>40500</v>
      </c>
      <c r="E58" s="55">
        <v>44400</v>
      </c>
      <c r="F58" s="55">
        <v>29600</v>
      </c>
      <c r="G58" s="55">
        <f t="shared" si="3"/>
        <v>66.66666666666666</v>
      </c>
    </row>
    <row r="59" spans="1:7" ht="27.75" customHeight="1">
      <c r="A59" s="20"/>
      <c r="B59" s="36" t="s">
        <v>102</v>
      </c>
      <c r="C59" s="11" t="s">
        <v>193</v>
      </c>
      <c r="D59" s="24"/>
      <c r="E59" s="55">
        <v>14400</v>
      </c>
      <c r="F59" s="55">
        <v>7200</v>
      </c>
      <c r="G59" s="55">
        <f t="shared" si="3"/>
        <v>50</v>
      </c>
    </row>
    <row r="60" spans="1:7" ht="17.25" customHeight="1">
      <c r="A60" s="20"/>
      <c r="B60" s="36" t="s">
        <v>103</v>
      </c>
      <c r="C60" s="12" t="s">
        <v>33</v>
      </c>
      <c r="D60" s="24">
        <v>147650</v>
      </c>
      <c r="E60" s="56">
        <f>E61+E62+E63+E64+E65+E66+E68+E69</f>
        <v>169800</v>
      </c>
      <c r="F60" s="56">
        <f>F61+F62+F63+F64+F65+F66+F68+F69</f>
        <v>117079.36</v>
      </c>
      <c r="G60" s="56">
        <f t="shared" si="3"/>
        <v>68.95133097762073</v>
      </c>
    </row>
    <row r="61" spans="1:7" ht="48" customHeight="1">
      <c r="A61" s="20"/>
      <c r="B61" s="36" t="s">
        <v>103</v>
      </c>
      <c r="C61" s="11" t="s">
        <v>154</v>
      </c>
      <c r="D61" s="24">
        <v>26250</v>
      </c>
      <c r="E61" s="55">
        <v>35000</v>
      </c>
      <c r="F61" s="55">
        <v>29057.37</v>
      </c>
      <c r="G61" s="55">
        <f t="shared" si="3"/>
        <v>83.02105714285713</v>
      </c>
    </row>
    <row r="62" spans="1:7" ht="14.25">
      <c r="A62" s="20"/>
      <c r="B62" s="36" t="s">
        <v>103</v>
      </c>
      <c r="C62" s="13" t="s">
        <v>149</v>
      </c>
      <c r="D62" s="24">
        <v>5800</v>
      </c>
      <c r="E62" s="55">
        <v>14600</v>
      </c>
      <c r="F62" s="55">
        <v>8057.5</v>
      </c>
      <c r="G62" s="55">
        <f t="shared" si="3"/>
        <v>55.188356164383556</v>
      </c>
    </row>
    <row r="63" spans="1:7" ht="14.25">
      <c r="A63" s="20"/>
      <c r="B63" s="36" t="s">
        <v>103</v>
      </c>
      <c r="C63" s="13" t="s">
        <v>61</v>
      </c>
      <c r="D63" s="24">
        <v>79000</v>
      </c>
      <c r="E63" s="55">
        <v>90000</v>
      </c>
      <c r="F63" s="55">
        <v>67050</v>
      </c>
      <c r="G63" s="55">
        <f t="shared" si="3"/>
        <v>74.5</v>
      </c>
    </row>
    <row r="64" spans="1:7" ht="14.25">
      <c r="A64" s="20"/>
      <c r="B64" s="36" t="s">
        <v>103</v>
      </c>
      <c r="C64" s="13" t="s">
        <v>62</v>
      </c>
      <c r="D64" s="24">
        <v>7000</v>
      </c>
      <c r="E64" s="55">
        <v>3600</v>
      </c>
      <c r="F64" s="55"/>
      <c r="G64" s="55"/>
    </row>
    <row r="65" spans="1:7" ht="14.25">
      <c r="A65" s="20"/>
      <c r="B65" s="36" t="s">
        <v>103</v>
      </c>
      <c r="C65" s="13" t="s">
        <v>168</v>
      </c>
      <c r="D65" s="24">
        <v>19000</v>
      </c>
      <c r="E65" s="55">
        <v>8000</v>
      </c>
      <c r="F65" s="55">
        <v>7648.49</v>
      </c>
      <c r="G65" s="55">
        <f>F65/E65*100</f>
        <v>95.60612499999999</v>
      </c>
    </row>
    <row r="66" spans="1:7" ht="27.75">
      <c r="A66" s="20"/>
      <c r="B66" s="36" t="s">
        <v>103</v>
      </c>
      <c r="C66" s="11" t="s">
        <v>169</v>
      </c>
      <c r="D66" s="24">
        <v>10600</v>
      </c>
      <c r="E66" s="55">
        <v>13000</v>
      </c>
      <c r="F66" s="55">
        <v>5266</v>
      </c>
      <c r="G66" s="55">
        <f>F66/E66*100</f>
        <v>40.5076923076923</v>
      </c>
    </row>
    <row r="67" spans="1:7" ht="14.25" hidden="1">
      <c r="A67" s="20"/>
      <c r="B67" s="36"/>
      <c r="C67" s="13" t="s">
        <v>27</v>
      </c>
      <c r="D67" s="24"/>
      <c r="E67" s="55"/>
      <c r="F67" s="55"/>
      <c r="G67" s="55"/>
    </row>
    <row r="68" spans="1:7" ht="14.25">
      <c r="A68" s="20"/>
      <c r="B68" s="36" t="s">
        <v>103</v>
      </c>
      <c r="C68" s="11" t="s">
        <v>60</v>
      </c>
      <c r="D68" s="24">
        <v>5000</v>
      </c>
      <c r="E68" s="55">
        <v>5500</v>
      </c>
      <c r="F68" s="55"/>
      <c r="G68" s="55"/>
    </row>
    <row r="69" spans="1:7" ht="14.25">
      <c r="A69" s="20"/>
      <c r="B69" s="36" t="s">
        <v>103</v>
      </c>
      <c r="C69" s="11" t="s">
        <v>237</v>
      </c>
      <c r="D69" s="24"/>
      <c r="E69" s="55">
        <v>100</v>
      </c>
      <c r="F69" s="55"/>
      <c r="G69" s="55"/>
    </row>
    <row r="70" spans="1:7" ht="14.25">
      <c r="A70" s="20"/>
      <c r="B70" s="36" t="s">
        <v>238</v>
      </c>
      <c r="C70" s="11" t="s">
        <v>239</v>
      </c>
      <c r="D70" s="24"/>
      <c r="E70" s="56">
        <v>6400</v>
      </c>
      <c r="F70" s="55">
        <v>6400</v>
      </c>
      <c r="G70" s="55">
        <f>F70/E70*100</f>
        <v>100</v>
      </c>
    </row>
    <row r="71" spans="1:7" ht="15" customHeight="1">
      <c r="A71" s="20"/>
      <c r="B71" s="36" t="s">
        <v>104</v>
      </c>
      <c r="C71" s="12" t="s">
        <v>33</v>
      </c>
      <c r="D71" s="24"/>
      <c r="E71" s="56">
        <f>E73+E74+E75+E78+E79</f>
        <v>306500</v>
      </c>
      <c r="F71" s="56">
        <f>F73+F74+F75+F78+F79</f>
        <v>202329.41</v>
      </c>
      <c r="G71" s="56">
        <f>F71/E71*100</f>
        <v>66.01285807504078</v>
      </c>
    </row>
    <row r="72" spans="1:7" ht="18" customHeight="1" hidden="1">
      <c r="A72" s="20"/>
      <c r="B72" s="38"/>
      <c r="C72" s="11" t="s">
        <v>9</v>
      </c>
      <c r="D72" s="24"/>
      <c r="E72" s="55"/>
      <c r="F72" s="55"/>
      <c r="G72" s="55"/>
    </row>
    <row r="73" spans="1:7" ht="20.25" customHeight="1">
      <c r="A73" s="20"/>
      <c r="B73" s="36" t="s">
        <v>104</v>
      </c>
      <c r="C73" s="11" t="s">
        <v>63</v>
      </c>
      <c r="D73" s="24">
        <v>50000</v>
      </c>
      <c r="E73" s="55">
        <v>20000</v>
      </c>
      <c r="F73" s="55">
        <v>0</v>
      </c>
      <c r="G73" s="55"/>
    </row>
    <row r="74" spans="1:7" ht="14.25">
      <c r="A74" s="20"/>
      <c r="B74" s="36" t="s">
        <v>104</v>
      </c>
      <c r="C74" s="11" t="s">
        <v>64</v>
      </c>
      <c r="D74" s="24">
        <v>18000</v>
      </c>
      <c r="E74" s="55"/>
      <c r="F74" s="55">
        <v>0</v>
      </c>
      <c r="G74" s="55"/>
    </row>
    <row r="75" spans="1:7" ht="14.25">
      <c r="A75" s="20"/>
      <c r="B75" s="36" t="s">
        <v>104</v>
      </c>
      <c r="C75" s="11" t="s">
        <v>65</v>
      </c>
      <c r="D75" s="24">
        <v>40000</v>
      </c>
      <c r="E75" s="55">
        <v>45000</v>
      </c>
      <c r="F75" s="55">
        <v>25032</v>
      </c>
      <c r="G75" s="55">
        <f>F75/E75*100</f>
        <v>55.626666666666665</v>
      </c>
    </row>
    <row r="76" spans="1:7" ht="15.75" customHeight="1">
      <c r="A76" s="20"/>
      <c r="B76" s="36"/>
      <c r="C76" s="11" t="s">
        <v>28</v>
      </c>
      <c r="D76" s="22">
        <v>50000</v>
      </c>
      <c r="E76" s="55">
        <v>50000</v>
      </c>
      <c r="F76" s="55">
        <v>50000</v>
      </c>
      <c r="G76" s="55"/>
    </row>
    <row r="77" spans="1:7" ht="15" customHeight="1">
      <c r="A77" s="20"/>
      <c r="B77" s="36"/>
      <c r="C77" s="11" t="s">
        <v>29</v>
      </c>
      <c r="D77" s="22">
        <v>9</v>
      </c>
      <c r="E77" s="55">
        <v>9</v>
      </c>
      <c r="F77" s="55">
        <v>9</v>
      </c>
      <c r="G77" s="55"/>
    </row>
    <row r="78" spans="1:7" ht="15" customHeight="1">
      <c r="A78" s="20"/>
      <c r="B78" s="36" t="s">
        <v>104</v>
      </c>
      <c r="C78" s="11" t="s">
        <v>66</v>
      </c>
      <c r="D78" s="24">
        <v>170000</v>
      </c>
      <c r="E78" s="55">
        <v>170000</v>
      </c>
      <c r="F78" s="55">
        <v>123614.41</v>
      </c>
      <c r="G78" s="55">
        <f aca="true" t="shared" si="4" ref="G78:G83">F78/E78*100</f>
        <v>72.71435882352941</v>
      </c>
    </row>
    <row r="79" spans="1:7" ht="32.25" customHeight="1">
      <c r="A79" s="20"/>
      <c r="B79" s="36" t="s">
        <v>104</v>
      </c>
      <c r="C79" s="11" t="s">
        <v>150</v>
      </c>
      <c r="D79" s="24"/>
      <c r="E79" s="55">
        <v>71500</v>
      </c>
      <c r="F79" s="55">
        <v>53683</v>
      </c>
      <c r="G79" s="55">
        <f t="shared" si="4"/>
        <v>75.08111888111888</v>
      </c>
    </row>
    <row r="80" spans="1:7" ht="16.5" customHeight="1">
      <c r="A80" s="20"/>
      <c r="B80" s="36" t="s">
        <v>224</v>
      </c>
      <c r="C80" s="11" t="s">
        <v>43</v>
      </c>
      <c r="D80" s="24"/>
      <c r="E80" s="56">
        <v>2300</v>
      </c>
      <c r="F80" s="56">
        <v>1572</v>
      </c>
      <c r="G80" s="56">
        <f>F80/E80*100</f>
        <v>68.34782608695652</v>
      </c>
    </row>
    <row r="81" spans="1:7" ht="15" customHeight="1">
      <c r="A81" s="20"/>
      <c r="B81" s="36" t="s">
        <v>225</v>
      </c>
      <c r="C81" s="11" t="s">
        <v>44</v>
      </c>
      <c r="D81" s="21">
        <v>0</v>
      </c>
      <c r="E81" s="54">
        <v>264000</v>
      </c>
      <c r="F81" s="54">
        <v>172554</v>
      </c>
      <c r="G81" s="56">
        <f t="shared" si="4"/>
        <v>65.36136363636363</v>
      </c>
    </row>
    <row r="82" spans="1:7" ht="15" customHeight="1">
      <c r="A82" s="20">
        <v>4</v>
      </c>
      <c r="B82" s="37" t="s">
        <v>105</v>
      </c>
      <c r="C82" s="16" t="s">
        <v>23</v>
      </c>
      <c r="D82" s="17">
        <f>D83</f>
        <v>23000</v>
      </c>
      <c r="E82" s="49">
        <f>E83</f>
        <v>24000</v>
      </c>
      <c r="F82" s="49">
        <f>F83</f>
        <v>18000</v>
      </c>
      <c r="G82" s="62">
        <f t="shared" si="4"/>
        <v>75</v>
      </c>
    </row>
    <row r="83" spans="1:7" ht="27.75" customHeight="1">
      <c r="A83" s="20"/>
      <c r="B83" s="37" t="s">
        <v>153</v>
      </c>
      <c r="C83" s="27" t="s">
        <v>67</v>
      </c>
      <c r="D83" s="21">
        <v>23000</v>
      </c>
      <c r="E83" s="52">
        <v>24000</v>
      </c>
      <c r="F83" s="52">
        <v>18000</v>
      </c>
      <c r="G83" s="52">
        <f t="shared" si="4"/>
        <v>75</v>
      </c>
    </row>
    <row r="84" spans="1:7" ht="14.25">
      <c r="A84" s="20">
        <v>5</v>
      </c>
      <c r="B84" s="36" t="s">
        <v>106</v>
      </c>
      <c r="C84" s="14" t="s">
        <v>40</v>
      </c>
      <c r="D84" s="19">
        <f>D85</f>
        <v>200000</v>
      </c>
      <c r="E84" s="53">
        <v>100000</v>
      </c>
      <c r="F84" s="53"/>
      <c r="G84" s="62">
        <v>0</v>
      </c>
    </row>
    <row r="85" spans="1:7" ht="25.5" customHeight="1">
      <c r="A85" s="20">
        <v>6</v>
      </c>
      <c r="B85" s="37" t="s">
        <v>107</v>
      </c>
      <c r="C85" s="16" t="s">
        <v>249</v>
      </c>
      <c r="D85" s="17">
        <f>D86</f>
        <v>200000</v>
      </c>
      <c r="E85" s="49">
        <f>E86+E87+E88+E89+E92+E93+E95+E97+E98+E99+E101+E96+E91+E102+E103+E100+E104+E107+E94+E106+E105</f>
        <v>2534001</v>
      </c>
      <c r="F85" s="49">
        <f>F87+F92+F96+F97+F98+F99+F101+F104+F86+F88+F89+F94+F103+F100+F102+F105+F106+F93</f>
        <v>755423.64</v>
      </c>
      <c r="G85" s="62">
        <f>F85/E85*100</f>
        <v>29.81149731195844</v>
      </c>
    </row>
    <row r="86" spans="1:7" ht="27" customHeight="1">
      <c r="A86" s="20"/>
      <c r="B86" s="36" t="s">
        <v>108</v>
      </c>
      <c r="C86" s="11" t="s">
        <v>232</v>
      </c>
      <c r="D86" s="21">
        <v>200000</v>
      </c>
      <c r="E86" s="65">
        <v>1772111</v>
      </c>
      <c r="F86" s="52">
        <v>299921</v>
      </c>
      <c r="G86" s="55">
        <f>F86/E86*100</f>
        <v>16.924504164806834</v>
      </c>
    </row>
    <row r="87" spans="1:7" ht="38.25" customHeight="1">
      <c r="A87" s="20"/>
      <c r="B87" s="36" t="s">
        <v>108</v>
      </c>
      <c r="C87" s="11" t="s">
        <v>165</v>
      </c>
      <c r="D87" s="21">
        <v>102000</v>
      </c>
      <c r="E87" s="65">
        <v>23000</v>
      </c>
      <c r="F87" s="52">
        <v>4491.9</v>
      </c>
      <c r="G87" s="56">
        <f>F87/E87*100</f>
        <v>19.529999999999998</v>
      </c>
    </row>
    <row r="88" spans="1:7" ht="40.5" customHeight="1">
      <c r="A88" s="20"/>
      <c r="B88" s="36" t="s">
        <v>108</v>
      </c>
      <c r="C88" s="11" t="s">
        <v>74</v>
      </c>
      <c r="D88" s="22"/>
      <c r="E88" s="61">
        <v>14500</v>
      </c>
      <c r="F88" s="55">
        <v>7200</v>
      </c>
      <c r="G88" s="56">
        <f>F88/E88*100</f>
        <v>49.6551724137931</v>
      </c>
    </row>
    <row r="89" spans="1:7" ht="39" customHeight="1">
      <c r="A89" s="20"/>
      <c r="B89" s="36" t="s">
        <v>109</v>
      </c>
      <c r="C89" s="11" t="s">
        <v>178</v>
      </c>
      <c r="D89" s="24">
        <v>28000</v>
      </c>
      <c r="E89" s="61">
        <v>18300</v>
      </c>
      <c r="F89" s="55">
        <v>6961.74</v>
      </c>
      <c r="G89" s="55">
        <f>F89/E89*100</f>
        <v>38.04229508196721</v>
      </c>
    </row>
    <row r="90" spans="1:7" ht="15" customHeight="1" hidden="1">
      <c r="A90" s="20"/>
      <c r="B90" s="38"/>
      <c r="C90" s="11"/>
      <c r="D90" s="24"/>
      <c r="E90" s="61"/>
      <c r="F90" s="55"/>
      <c r="G90" s="55"/>
    </row>
    <row r="91" spans="1:7" ht="27.75">
      <c r="A91" s="20"/>
      <c r="B91" s="36" t="s">
        <v>108</v>
      </c>
      <c r="C91" s="45" t="s">
        <v>179</v>
      </c>
      <c r="D91" s="24"/>
      <c r="E91" s="61">
        <v>0</v>
      </c>
      <c r="F91" s="55"/>
      <c r="G91" s="55"/>
    </row>
    <row r="92" spans="1:7" ht="41.25" customHeight="1">
      <c r="A92" s="20"/>
      <c r="B92" s="36" t="s">
        <v>109</v>
      </c>
      <c r="C92" s="11" t="s">
        <v>233</v>
      </c>
      <c r="D92" s="24">
        <v>50000</v>
      </c>
      <c r="E92" s="61">
        <v>82000</v>
      </c>
      <c r="F92" s="55">
        <v>22000</v>
      </c>
      <c r="G92" s="55">
        <f>F92/E92*100</f>
        <v>26.82926829268293</v>
      </c>
    </row>
    <row r="93" spans="1:7" ht="17.25" customHeight="1">
      <c r="A93" s="20"/>
      <c r="B93" s="36" t="s">
        <v>226</v>
      </c>
      <c r="C93" s="11" t="s">
        <v>171</v>
      </c>
      <c r="D93" s="21"/>
      <c r="E93" s="65">
        <v>10000</v>
      </c>
      <c r="F93" s="52">
        <v>7000</v>
      </c>
      <c r="G93" s="52"/>
    </row>
    <row r="94" spans="1:7" ht="27.75" customHeight="1">
      <c r="A94" s="20"/>
      <c r="B94" s="36" t="s">
        <v>200</v>
      </c>
      <c r="C94" s="11" t="s">
        <v>234</v>
      </c>
      <c r="D94" s="21"/>
      <c r="E94" s="65">
        <v>22020</v>
      </c>
      <c r="F94" s="52">
        <v>22020</v>
      </c>
      <c r="G94" s="52"/>
    </row>
    <row r="95" spans="1:7" ht="14.25">
      <c r="A95" s="20"/>
      <c r="B95" s="36" t="s">
        <v>111</v>
      </c>
      <c r="C95" s="13" t="s">
        <v>76</v>
      </c>
      <c r="D95" s="21">
        <v>100000</v>
      </c>
      <c r="E95" s="65">
        <v>70000</v>
      </c>
      <c r="F95" s="52"/>
      <c r="G95" s="52"/>
    </row>
    <row r="96" spans="1:7" ht="14.25" customHeight="1">
      <c r="A96" s="20"/>
      <c r="B96" s="36" t="s">
        <v>110</v>
      </c>
      <c r="C96" s="11" t="s">
        <v>75</v>
      </c>
      <c r="D96" s="24">
        <v>170000</v>
      </c>
      <c r="E96" s="61">
        <v>28400</v>
      </c>
      <c r="F96" s="55">
        <v>8400</v>
      </c>
      <c r="G96" s="55">
        <f aca="true" t="shared" si="5" ref="G96:G105">F96/E96*100</f>
        <v>29.577464788732392</v>
      </c>
    </row>
    <row r="97" spans="1:7" ht="42">
      <c r="A97" s="20"/>
      <c r="B97" s="36" t="s">
        <v>155</v>
      </c>
      <c r="C97" s="11" t="s">
        <v>85</v>
      </c>
      <c r="D97" s="25">
        <v>17000</v>
      </c>
      <c r="E97" s="61">
        <v>20700</v>
      </c>
      <c r="F97" s="55">
        <v>19863.34</v>
      </c>
      <c r="G97" s="55">
        <f t="shared" si="5"/>
        <v>95.95816425120773</v>
      </c>
    </row>
    <row r="98" spans="1:7" ht="42">
      <c r="A98" s="20"/>
      <c r="B98" s="37" t="s">
        <v>112</v>
      </c>
      <c r="C98" s="11" t="s">
        <v>77</v>
      </c>
      <c r="D98" s="21">
        <v>5000</v>
      </c>
      <c r="E98" s="65">
        <v>4500</v>
      </c>
      <c r="F98" s="52">
        <v>4500</v>
      </c>
      <c r="G98" s="52">
        <f t="shared" si="5"/>
        <v>100</v>
      </c>
    </row>
    <row r="99" spans="1:7" ht="55.5">
      <c r="A99" s="20"/>
      <c r="B99" s="37" t="s">
        <v>113</v>
      </c>
      <c r="C99" s="11" t="s">
        <v>78</v>
      </c>
      <c r="D99" s="21"/>
      <c r="E99" s="65">
        <v>2500</v>
      </c>
      <c r="F99" s="52">
        <v>2500</v>
      </c>
      <c r="G99" s="52">
        <f t="shared" si="5"/>
        <v>100</v>
      </c>
    </row>
    <row r="100" spans="1:7" ht="72">
      <c r="A100" s="20"/>
      <c r="B100" s="37" t="s">
        <v>172</v>
      </c>
      <c r="C100" s="69" t="s">
        <v>173</v>
      </c>
      <c r="D100" s="21"/>
      <c r="E100" s="65">
        <v>500</v>
      </c>
      <c r="F100" s="52">
        <v>500</v>
      </c>
      <c r="G100" s="52">
        <f t="shared" si="5"/>
        <v>100</v>
      </c>
    </row>
    <row r="101" spans="1:7" ht="14.25">
      <c r="A101" s="20"/>
      <c r="B101" s="36" t="s">
        <v>227</v>
      </c>
      <c r="C101" s="11" t="s">
        <v>44</v>
      </c>
      <c r="D101" s="21"/>
      <c r="E101" s="65">
        <v>6670</v>
      </c>
      <c r="F101" s="52">
        <v>4698</v>
      </c>
      <c r="G101" s="52">
        <f t="shared" si="5"/>
        <v>70.43478260869566</v>
      </c>
    </row>
    <row r="102" spans="1:7" ht="27.75">
      <c r="A102" s="20"/>
      <c r="B102" s="36" t="s">
        <v>120</v>
      </c>
      <c r="C102" s="11" t="s">
        <v>10</v>
      </c>
      <c r="D102" s="21">
        <v>27000</v>
      </c>
      <c r="E102" s="70">
        <v>50000</v>
      </c>
      <c r="F102" s="54">
        <v>47121.14</v>
      </c>
      <c r="G102" s="54">
        <f t="shared" si="5"/>
        <v>94.24228</v>
      </c>
    </row>
    <row r="103" spans="1:7" ht="14.25">
      <c r="A103" s="20"/>
      <c r="B103" s="36" t="s">
        <v>120</v>
      </c>
      <c r="C103" s="11" t="s">
        <v>11</v>
      </c>
      <c r="D103" s="21">
        <v>6000</v>
      </c>
      <c r="E103" s="70">
        <v>10000</v>
      </c>
      <c r="F103" s="54">
        <v>7446.52</v>
      </c>
      <c r="G103" s="54">
        <f t="shared" si="5"/>
        <v>74.46520000000001</v>
      </c>
    </row>
    <row r="104" spans="1:7" ht="28.5" customHeight="1">
      <c r="A104" s="20"/>
      <c r="B104" s="36" t="s">
        <v>174</v>
      </c>
      <c r="C104" s="11" t="s">
        <v>175</v>
      </c>
      <c r="D104" s="21"/>
      <c r="E104" s="70">
        <v>245000</v>
      </c>
      <c r="F104" s="54">
        <v>137000</v>
      </c>
      <c r="G104" s="54">
        <f t="shared" si="5"/>
        <v>55.91836734693878</v>
      </c>
    </row>
    <row r="105" spans="1:7" ht="28.5" customHeight="1">
      <c r="A105" s="20"/>
      <c r="B105" s="36" t="s">
        <v>240</v>
      </c>
      <c r="C105" s="11" t="s">
        <v>241</v>
      </c>
      <c r="D105" s="21"/>
      <c r="E105" s="70">
        <v>54800</v>
      </c>
      <c r="F105" s="54">
        <v>54800</v>
      </c>
      <c r="G105" s="54">
        <f t="shared" si="5"/>
        <v>100</v>
      </c>
    </row>
    <row r="106" spans="1:7" ht="28.5" customHeight="1">
      <c r="A106" s="20"/>
      <c r="B106" s="36" t="s">
        <v>228</v>
      </c>
      <c r="C106" s="11" t="s">
        <v>229</v>
      </c>
      <c r="D106" s="21"/>
      <c r="E106" s="70">
        <v>99000</v>
      </c>
      <c r="F106" s="54">
        <v>99000</v>
      </c>
      <c r="G106" s="54"/>
    </row>
    <row r="107" spans="1:7" ht="14.25">
      <c r="A107" s="20"/>
      <c r="B107" s="36" t="s">
        <v>194</v>
      </c>
      <c r="C107" s="11" t="s">
        <v>184</v>
      </c>
      <c r="D107" s="21"/>
      <c r="E107" s="70"/>
      <c r="F107" s="54"/>
      <c r="G107" s="54"/>
    </row>
    <row r="108" spans="1:43" s="4" customFormat="1" ht="14.25">
      <c r="A108" s="15">
        <v>7</v>
      </c>
      <c r="B108" s="37" t="s">
        <v>114</v>
      </c>
      <c r="C108" s="16" t="s">
        <v>12</v>
      </c>
      <c r="D108" s="17" t="e">
        <f>D109+D110+#REF!+#REF!+#REF!+#REF!</f>
        <v>#REF!</v>
      </c>
      <c r="E108" s="49">
        <f>E109+E110+E111+E113+E114+E112</f>
        <v>367800</v>
      </c>
      <c r="F108" s="49">
        <f>F109+F110+F111+F112+F113+F114</f>
        <v>161367.86</v>
      </c>
      <c r="G108" s="49">
        <f aca="true" t="shared" si="6" ref="G108:G113">F108/E108*100</f>
        <v>43.87380641653072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s="4" customFormat="1" ht="14.25">
      <c r="A109" s="18"/>
      <c r="B109" s="39" t="s">
        <v>115</v>
      </c>
      <c r="C109" s="12" t="s">
        <v>4</v>
      </c>
      <c r="D109" s="19">
        <v>233705</v>
      </c>
      <c r="E109" s="52">
        <v>147369</v>
      </c>
      <c r="F109" s="52">
        <v>105052.95</v>
      </c>
      <c r="G109" s="52">
        <f t="shared" si="6"/>
        <v>71.2856503063738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s="4" customFormat="1" ht="27.75">
      <c r="A110" s="18"/>
      <c r="B110" s="39" t="s">
        <v>116</v>
      </c>
      <c r="C110" s="12" t="s">
        <v>5</v>
      </c>
      <c r="D110" s="19">
        <v>70580</v>
      </c>
      <c r="E110" s="52">
        <v>44508</v>
      </c>
      <c r="F110" s="52">
        <v>40867.55</v>
      </c>
      <c r="G110" s="52">
        <f t="shared" si="6"/>
        <v>91.82068392199156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7" ht="14.25">
      <c r="A111" s="20"/>
      <c r="B111" s="39" t="s">
        <v>117</v>
      </c>
      <c r="C111" s="11" t="s">
        <v>13</v>
      </c>
      <c r="D111" s="24">
        <v>9600</v>
      </c>
      <c r="E111" s="55">
        <v>7400</v>
      </c>
      <c r="F111" s="55">
        <v>5800</v>
      </c>
      <c r="G111" s="55">
        <f t="shared" si="6"/>
        <v>78.37837837837837</v>
      </c>
    </row>
    <row r="112" spans="1:7" ht="14.25">
      <c r="A112" s="20"/>
      <c r="B112" s="39" t="s">
        <v>152</v>
      </c>
      <c r="C112" s="11" t="s">
        <v>156</v>
      </c>
      <c r="D112" s="24"/>
      <c r="E112" s="55">
        <v>600</v>
      </c>
      <c r="F112" s="55">
        <v>450</v>
      </c>
      <c r="G112" s="55">
        <f t="shared" si="6"/>
        <v>75</v>
      </c>
    </row>
    <row r="113" spans="1:7" ht="14.25">
      <c r="A113" s="20"/>
      <c r="B113" s="39" t="s">
        <v>118</v>
      </c>
      <c r="C113" s="11" t="s">
        <v>80</v>
      </c>
      <c r="D113" s="24">
        <v>0</v>
      </c>
      <c r="E113" s="55">
        <v>2400</v>
      </c>
      <c r="F113" s="55">
        <v>437.36</v>
      </c>
      <c r="G113" s="55">
        <f t="shared" si="6"/>
        <v>18.223333333333333</v>
      </c>
    </row>
    <row r="114" spans="1:7" ht="30.75" customHeight="1">
      <c r="A114" s="20"/>
      <c r="B114" s="39" t="s">
        <v>119</v>
      </c>
      <c r="C114" s="11" t="s">
        <v>79</v>
      </c>
      <c r="D114" s="24">
        <v>40434</v>
      </c>
      <c r="E114" s="55">
        <v>165523</v>
      </c>
      <c r="F114" s="55">
        <v>8760</v>
      </c>
      <c r="G114" s="55"/>
    </row>
    <row r="115" spans="1:7" ht="0.75" customHeight="1" hidden="1">
      <c r="A115" s="20"/>
      <c r="B115" s="42"/>
      <c r="C115" s="11"/>
      <c r="D115" s="24"/>
      <c r="E115" s="55"/>
      <c r="F115" s="55"/>
      <c r="G115" s="55"/>
    </row>
    <row r="116" spans="1:7" ht="14.25">
      <c r="A116" s="20">
        <v>8</v>
      </c>
      <c r="B116" s="36" t="s">
        <v>121</v>
      </c>
      <c r="C116" s="12" t="s">
        <v>51</v>
      </c>
      <c r="D116" s="21"/>
      <c r="E116" s="53">
        <v>300000</v>
      </c>
      <c r="F116" s="53">
        <v>246082</v>
      </c>
      <c r="G116" s="62">
        <f>F116/E116*100</f>
        <v>82.02733333333333</v>
      </c>
    </row>
    <row r="117" spans="1:7" ht="14.25">
      <c r="A117" s="20">
        <v>9</v>
      </c>
      <c r="B117" s="37" t="s">
        <v>42</v>
      </c>
      <c r="C117" s="16" t="s">
        <v>86</v>
      </c>
      <c r="D117" s="17">
        <f>D118</f>
        <v>1280400</v>
      </c>
      <c r="E117" s="49">
        <f>E118+E125+E119+E123+E124+E122+E120</f>
        <v>12921741.26</v>
      </c>
      <c r="F117" s="49">
        <f>F125+F119+F122+F118+F120+F123</f>
        <v>12260170.03</v>
      </c>
      <c r="G117" s="62">
        <f>F117/E117*100</f>
        <v>94.88016965602048</v>
      </c>
    </row>
    <row r="118" spans="1:7" ht="14.25">
      <c r="A118" s="20"/>
      <c r="B118" s="36" t="s">
        <v>124</v>
      </c>
      <c r="C118" s="11" t="s">
        <v>46</v>
      </c>
      <c r="D118" s="21">
        <v>1280400</v>
      </c>
      <c r="E118" s="52">
        <v>1860813.93</v>
      </c>
      <c r="F118" s="52">
        <v>1200020</v>
      </c>
      <c r="G118" s="55"/>
    </row>
    <row r="119" spans="1:7" ht="42">
      <c r="A119" s="20"/>
      <c r="B119" s="36" t="s">
        <v>201</v>
      </c>
      <c r="C119" s="47" t="s">
        <v>216</v>
      </c>
      <c r="D119" s="21"/>
      <c r="E119" s="65">
        <v>30000</v>
      </c>
      <c r="F119" s="52">
        <v>30000</v>
      </c>
      <c r="G119" s="55">
        <f>F119/E119*100</f>
        <v>100</v>
      </c>
    </row>
    <row r="120" spans="1:7" ht="27.75">
      <c r="A120" s="20"/>
      <c r="B120" s="36" t="s">
        <v>242</v>
      </c>
      <c r="C120" s="47" t="s">
        <v>243</v>
      </c>
      <c r="D120" s="21"/>
      <c r="E120" s="65">
        <v>86821</v>
      </c>
      <c r="F120" s="52">
        <v>86821</v>
      </c>
      <c r="G120" s="55">
        <v>100</v>
      </c>
    </row>
    <row r="121" spans="1:7" ht="14.25">
      <c r="A121" s="20"/>
      <c r="B121" s="36" t="s">
        <v>125</v>
      </c>
      <c r="C121" s="11" t="s">
        <v>81</v>
      </c>
      <c r="D121" s="21"/>
      <c r="E121" s="52"/>
      <c r="F121" s="52"/>
      <c r="G121" s="55"/>
    </row>
    <row r="122" spans="1:7" ht="14.25">
      <c r="A122" s="20"/>
      <c r="B122" s="36" t="s">
        <v>230</v>
      </c>
      <c r="C122" s="11" t="s">
        <v>231</v>
      </c>
      <c r="D122" s="21"/>
      <c r="E122" s="52">
        <v>8200000</v>
      </c>
      <c r="F122" s="52">
        <v>8200000</v>
      </c>
      <c r="G122" s="55">
        <f>F122/E122*100</f>
        <v>100</v>
      </c>
    </row>
    <row r="123" spans="1:7" ht="27.75">
      <c r="A123" s="20"/>
      <c r="B123" s="36" t="s">
        <v>202</v>
      </c>
      <c r="C123" s="11" t="s">
        <v>204</v>
      </c>
      <c r="D123" s="21"/>
      <c r="E123" s="52">
        <v>2738843.33</v>
      </c>
      <c r="F123" s="52">
        <v>2738841.03</v>
      </c>
      <c r="G123" s="55">
        <f>F123/E123*100</f>
        <v>99.99991602294388</v>
      </c>
    </row>
    <row r="124" spans="1:7" ht="55.5">
      <c r="A124" s="20"/>
      <c r="B124" s="36" t="s">
        <v>203</v>
      </c>
      <c r="C124" s="11" t="s">
        <v>205</v>
      </c>
      <c r="D124" s="21"/>
      <c r="E124" s="52"/>
      <c r="F124" s="52"/>
      <c r="G124" s="55"/>
    </row>
    <row r="125" spans="1:7" ht="14.25">
      <c r="A125" s="20"/>
      <c r="B125" s="36" t="s">
        <v>126</v>
      </c>
      <c r="C125" s="11" t="s">
        <v>44</v>
      </c>
      <c r="D125" s="21"/>
      <c r="E125" s="52">
        <v>5263</v>
      </c>
      <c r="F125" s="52">
        <v>4488</v>
      </c>
      <c r="G125" s="55">
        <f>F125/E125*100</f>
        <v>85.2745582367471</v>
      </c>
    </row>
    <row r="126" spans="1:43" s="4" customFormat="1" ht="42">
      <c r="A126" s="15">
        <v>10</v>
      </c>
      <c r="B126" s="37" t="s">
        <v>122</v>
      </c>
      <c r="C126" s="16" t="s">
        <v>14</v>
      </c>
      <c r="D126" s="17">
        <f>D127</f>
        <v>100000</v>
      </c>
      <c r="E126" s="49">
        <f>E127</f>
        <v>50000</v>
      </c>
      <c r="F126" s="49">
        <f>F127</f>
        <v>7000</v>
      </c>
      <c r="G126" s="63">
        <f>F126/E126*100</f>
        <v>14.000000000000002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  <row r="127" spans="1:7" ht="14.25" customHeight="1">
      <c r="A127" s="20"/>
      <c r="B127" s="39" t="s">
        <v>123</v>
      </c>
      <c r="C127" s="11" t="s">
        <v>39</v>
      </c>
      <c r="D127" s="21">
        <v>100000</v>
      </c>
      <c r="E127" s="52">
        <v>50000</v>
      </c>
      <c r="F127" s="52">
        <v>7000</v>
      </c>
      <c r="G127" s="52">
        <f>F127/E127*100</f>
        <v>14.000000000000002</v>
      </c>
    </row>
    <row r="128" spans="1:7" ht="15" customHeight="1" hidden="1">
      <c r="A128" s="20"/>
      <c r="B128" s="38"/>
      <c r="C128" s="11"/>
      <c r="D128" s="21"/>
      <c r="E128" s="52"/>
      <c r="F128" s="52"/>
      <c r="G128" s="52"/>
    </row>
    <row r="129" spans="1:7" ht="15" customHeight="1">
      <c r="A129" s="20">
        <v>11</v>
      </c>
      <c r="B129" s="38"/>
      <c r="C129" s="16" t="s">
        <v>15</v>
      </c>
      <c r="D129" s="21" t="e">
        <f>#REF!+#REF!</f>
        <v>#REF!</v>
      </c>
      <c r="E129" s="53">
        <f>E130+E132+E135+E136+E137+E140+E142+E133+E134+E139+E141</f>
        <v>1574266</v>
      </c>
      <c r="F129" s="53">
        <f>F130+F132+F133+F134+F135+F137+F139+F140+F142+F136+F141</f>
        <v>1152982.0099999998</v>
      </c>
      <c r="G129" s="53">
        <f>F129/E129*100</f>
        <v>73.23933884108529</v>
      </c>
    </row>
    <row r="130" spans="1:43" s="4" customFormat="1" ht="27" customHeight="1">
      <c r="A130" s="18"/>
      <c r="B130" s="36" t="s">
        <v>131</v>
      </c>
      <c r="C130" s="11" t="s">
        <v>176</v>
      </c>
      <c r="D130" s="19" t="e">
        <f>#REF!</f>
        <v>#REF!</v>
      </c>
      <c r="E130" s="52">
        <v>736427</v>
      </c>
      <c r="F130" s="52">
        <v>542002.44</v>
      </c>
      <c r="G130" s="52">
        <f>F130/E130*100</f>
        <v>73.59893648657639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</row>
    <row r="131" spans="1:7" ht="0.75" customHeight="1">
      <c r="A131" s="20"/>
      <c r="B131" s="38"/>
      <c r="C131" s="11"/>
      <c r="D131" s="21"/>
      <c r="E131" s="52"/>
      <c r="F131" s="52"/>
      <c r="G131" s="52"/>
    </row>
    <row r="132" spans="1:43" s="4" customFormat="1" ht="27.75">
      <c r="A132" s="15"/>
      <c r="B132" s="37" t="s">
        <v>128</v>
      </c>
      <c r="C132" s="34" t="s">
        <v>82</v>
      </c>
      <c r="D132" s="17"/>
      <c r="E132" s="64">
        <v>200000</v>
      </c>
      <c r="F132" s="64">
        <v>138246.66</v>
      </c>
      <c r="G132" s="64">
        <f aca="true" t="shared" si="7" ref="G132:G137">F132/E132*100</f>
        <v>69.12333000000001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</row>
    <row r="133" spans="1:43" s="4" customFormat="1" ht="14.25">
      <c r="A133" s="15"/>
      <c r="B133" s="37" t="s">
        <v>128</v>
      </c>
      <c r="C133" s="34" t="s">
        <v>71</v>
      </c>
      <c r="D133" s="17"/>
      <c r="E133" s="64">
        <v>115000</v>
      </c>
      <c r="F133" s="64">
        <v>75189.34</v>
      </c>
      <c r="G133" s="64">
        <f t="shared" si="7"/>
        <v>65.38203478260868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</row>
    <row r="134" spans="1:43" s="4" customFormat="1" ht="27.75">
      <c r="A134" s="15"/>
      <c r="B134" s="37" t="s">
        <v>128</v>
      </c>
      <c r="C134" s="34" t="s">
        <v>183</v>
      </c>
      <c r="D134" s="17"/>
      <c r="E134" s="64">
        <v>5000</v>
      </c>
      <c r="F134" s="64">
        <v>926.71</v>
      </c>
      <c r="G134" s="64">
        <f t="shared" si="7"/>
        <v>18.534200000000002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</row>
    <row r="135" spans="1:43" s="4" customFormat="1" ht="43.5" customHeight="1">
      <c r="A135" s="18"/>
      <c r="B135" s="36" t="s">
        <v>127</v>
      </c>
      <c r="C135" s="11" t="s">
        <v>92</v>
      </c>
      <c r="D135" s="19"/>
      <c r="E135" s="52">
        <v>153856</v>
      </c>
      <c r="F135" s="52">
        <v>119513.86</v>
      </c>
      <c r="G135" s="52">
        <f t="shared" si="7"/>
        <v>77.67903754159734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</row>
    <row r="136" spans="1:7" ht="42">
      <c r="A136" s="20"/>
      <c r="B136" s="36" t="s">
        <v>127</v>
      </c>
      <c r="C136" s="11" t="s">
        <v>235</v>
      </c>
      <c r="D136" s="21">
        <v>60000</v>
      </c>
      <c r="E136" s="52">
        <v>180000</v>
      </c>
      <c r="F136" s="52">
        <v>175769</v>
      </c>
      <c r="G136" s="52">
        <f t="shared" si="7"/>
        <v>97.64944444444444</v>
      </c>
    </row>
    <row r="137" spans="1:7" ht="27" customHeight="1">
      <c r="A137" s="20"/>
      <c r="B137" s="36" t="s">
        <v>127</v>
      </c>
      <c r="C137" s="11" t="s">
        <v>215</v>
      </c>
      <c r="D137" s="21">
        <v>10000</v>
      </c>
      <c r="E137" s="52">
        <v>50000</v>
      </c>
      <c r="F137" s="52">
        <v>36447</v>
      </c>
      <c r="G137" s="52">
        <f t="shared" si="7"/>
        <v>72.894</v>
      </c>
    </row>
    <row r="138" spans="1:7" ht="14.25" hidden="1">
      <c r="A138" s="20"/>
      <c r="B138" s="39"/>
      <c r="C138" s="11"/>
      <c r="D138" s="21"/>
      <c r="E138" s="52"/>
      <c r="F138" s="52"/>
      <c r="G138" s="52"/>
    </row>
    <row r="139" spans="1:7" ht="27.75">
      <c r="A139" s="20"/>
      <c r="B139" s="36" t="s">
        <v>195</v>
      </c>
      <c r="C139" s="11" t="s">
        <v>196</v>
      </c>
      <c r="D139" s="21"/>
      <c r="E139" s="52">
        <v>10000</v>
      </c>
      <c r="F139" s="52">
        <v>4350</v>
      </c>
      <c r="G139" s="52">
        <f>F139/E139*100</f>
        <v>43.5</v>
      </c>
    </row>
    <row r="140" spans="1:7" ht="27.75">
      <c r="A140" s="20"/>
      <c r="B140" s="36" t="s">
        <v>129</v>
      </c>
      <c r="C140" s="11" t="s">
        <v>197</v>
      </c>
      <c r="D140" s="21"/>
      <c r="E140" s="65">
        <v>40000</v>
      </c>
      <c r="F140" s="52">
        <v>9851</v>
      </c>
      <c r="G140" s="52">
        <f>F140/E140*100</f>
        <v>24.627499999999998</v>
      </c>
    </row>
    <row r="141" spans="1:7" ht="14.25">
      <c r="A141" s="20"/>
      <c r="B141" s="36" t="s">
        <v>198</v>
      </c>
      <c r="C141" s="11"/>
      <c r="D141" s="21"/>
      <c r="E141" s="65">
        <v>30000</v>
      </c>
      <c r="F141" s="52">
        <v>4675</v>
      </c>
      <c r="G141" s="52">
        <f>F141/E141*100</f>
        <v>15.583333333333332</v>
      </c>
    </row>
    <row r="142" spans="1:7" ht="14.25">
      <c r="A142" s="20"/>
      <c r="B142" s="36" t="s">
        <v>130</v>
      </c>
      <c r="C142" s="11" t="s">
        <v>44</v>
      </c>
      <c r="D142" s="21"/>
      <c r="E142" s="52">
        <v>53983</v>
      </c>
      <c r="F142" s="52">
        <v>46011</v>
      </c>
      <c r="G142" s="52">
        <f>F142/E142*100</f>
        <v>85.2323879739918</v>
      </c>
    </row>
    <row r="143" spans="1:7" ht="39.75" customHeight="1">
      <c r="A143" s="20">
        <v>12</v>
      </c>
      <c r="B143" s="36" t="s">
        <v>132</v>
      </c>
      <c r="C143" s="16" t="s">
        <v>16</v>
      </c>
      <c r="D143" s="21" t="e">
        <f>#REF!+D146</f>
        <v>#REF!</v>
      </c>
      <c r="E143" s="53">
        <f>E144+E145+E146+E148</f>
        <v>1764713</v>
      </c>
      <c r="F143" s="53">
        <f>F144+F145+F146+F148</f>
        <v>1541171.71</v>
      </c>
      <c r="G143" s="53">
        <f>F143/E143*100</f>
        <v>87.33271132473098</v>
      </c>
    </row>
    <row r="144" spans="1:43" s="4" customFormat="1" ht="66" customHeight="1">
      <c r="A144" s="18"/>
      <c r="B144" s="36" t="s">
        <v>133</v>
      </c>
      <c r="C144" s="11" t="s">
        <v>180</v>
      </c>
      <c r="D144" s="22"/>
      <c r="E144" s="55">
        <v>16343</v>
      </c>
      <c r="F144" s="55">
        <v>0</v>
      </c>
      <c r="G144" s="5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</row>
    <row r="145" spans="1:43" s="4" customFormat="1" ht="29.25" customHeight="1">
      <c r="A145" s="44"/>
      <c r="B145" s="36" t="s">
        <v>181</v>
      </c>
      <c r="C145" s="11" t="s">
        <v>182</v>
      </c>
      <c r="D145" s="22"/>
      <c r="E145" s="55"/>
      <c r="F145" s="55"/>
      <c r="G145" s="5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</row>
    <row r="146" spans="1:43" s="4" customFormat="1" ht="14.25">
      <c r="A146" s="15"/>
      <c r="B146" s="37" t="s">
        <v>134</v>
      </c>
      <c r="C146" s="16" t="s">
        <v>83</v>
      </c>
      <c r="D146" s="17">
        <f>D147</f>
        <v>1155000</v>
      </c>
      <c r="E146" s="66">
        <v>1700000</v>
      </c>
      <c r="F146" s="66">
        <f>F147</f>
        <v>1499846.71</v>
      </c>
      <c r="G146" s="66">
        <f aca="true" t="shared" si="8" ref="G146:G152">F146/E146*100</f>
        <v>88.22627705882353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</row>
    <row r="147" spans="1:7" ht="27.75">
      <c r="A147" s="20"/>
      <c r="B147" s="37" t="s">
        <v>134</v>
      </c>
      <c r="C147" s="11" t="s">
        <v>217</v>
      </c>
      <c r="D147" s="21">
        <v>1155000</v>
      </c>
      <c r="E147" s="52">
        <v>1700000</v>
      </c>
      <c r="F147" s="52">
        <v>1499846.71</v>
      </c>
      <c r="G147" s="52">
        <f t="shared" si="8"/>
        <v>88.22627705882353</v>
      </c>
    </row>
    <row r="148" spans="1:7" ht="17.25" customHeight="1">
      <c r="A148" s="20"/>
      <c r="B148" s="36" t="s">
        <v>135</v>
      </c>
      <c r="C148" s="11" t="s">
        <v>49</v>
      </c>
      <c r="D148" s="21"/>
      <c r="E148" s="52">
        <v>48370</v>
      </c>
      <c r="F148" s="52">
        <v>41325</v>
      </c>
      <c r="G148" s="52">
        <f t="shared" si="8"/>
        <v>85.4351870994418</v>
      </c>
    </row>
    <row r="149" spans="1:43" s="4" customFormat="1" ht="14.25">
      <c r="A149" s="15">
        <v>13</v>
      </c>
      <c r="B149" s="37" t="s">
        <v>136</v>
      </c>
      <c r="C149" s="16" t="s">
        <v>17</v>
      </c>
      <c r="D149" s="17" t="e">
        <f>#REF!</f>
        <v>#REF!</v>
      </c>
      <c r="E149" s="49">
        <f>E150+E151+E153+E157+E152+E155+E156</f>
        <v>2226806</v>
      </c>
      <c r="F149" s="49">
        <f>F150+F151+F153+F157+F152+F155</f>
        <v>1651812.8499999999</v>
      </c>
      <c r="G149" s="49">
        <f t="shared" si="8"/>
        <v>74.17857011342703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</row>
    <row r="150" spans="1:7" ht="27.75">
      <c r="A150" s="20"/>
      <c r="B150" s="39" t="s">
        <v>137</v>
      </c>
      <c r="C150" s="11" t="s">
        <v>18</v>
      </c>
      <c r="D150" s="21">
        <v>1714328</v>
      </c>
      <c r="E150" s="52">
        <v>1657332.56</v>
      </c>
      <c r="F150" s="52">
        <v>1274960.73</v>
      </c>
      <c r="G150" s="52">
        <f t="shared" si="8"/>
        <v>76.92847897708592</v>
      </c>
    </row>
    <row r="151" spans="1:7" ht="27.75">
      <c r="A151" s="20"/>
      <c r="B151" s="39" t="s">
        <v>138</v>
      </c>
      <c r="C151" s="26" t="s">
        <v>50</v>
      </c>
      <c r="D151" s="21">
        <v>0</v>
      </c>
      <c r="E151" s="52">
        <v>2000</v>
      </c>
      <c r="F151" s="52">
        <v>1393.8</v>
      </c>
      <c r="G151" s="52">
        <f t="shared" si="8"/>
        <v>69.69</v>
      </c>
    </row>
    <row r="152" spans="1:7" ht="27.75">
      <c r="A152" s="20"/>
      <c r="B152" s="39" t="s">
        <v>139</v>
      </c>
      <c r="C152" s="26" t="s">
        <v>220</v>
      </c>
      <c r="D152" s="21"/>
      <c r="E152" s="52">
        <v>198852.44</v>
      </c>
      <c r="F152" s="52">
        <v>198852.44</v>
      </c>
      <c r="G152" s="52">
        <f t="shared" si="8"/>
        <v>100</v>
      </c>
    </row>
    <row r="153" spans="1:8" ht="27" customHeight="1">
      <c r="A153" s="20"/>
      <c r="B153" s="39" t="s">
        <v>139</v>
      </c>
      <c r="C153" s="45" t="s">
        <v>199</v>
      </c>
      <c r="D153" s="21">
        <v>140000</v>
      </c>
      <c r="E153" s="52">
        <v>96000</v>
      </c>
      <c r="F153" s="52">
        <v>64000</v>
      </c>
      <c r="G153" s="52">
        <f>F153/E153*100</f>
        <v>66.66666666666666</v>
      </c>
      <c r="H153" s="41"/>
    </row>
    <row r="154" spans="1:7" ht="14.25" hidden="1">
      <c r="A154" s="20"/>
      <c r="B154" s="38"/>
      <c r="C154" s="11"/>
      <c r="D154" s="21"/>
      <c r="E154" s="52"/>
      <c r="F154" s="52"/>
      <c r="G154" s="52"/>
    </row>
    <row r="155" spans="1:7" ht="14.25">
      <c r="A155" s="20"/>
      <c r="B155" s="39" t="s">
        <v>206</v>
      </c>
      <c r="C155" s="11" t="s">
        <v>219</v>
      </c>
      <c r="D155" s="21"/>
      <c r="E155" s="52">
        <v>14921</v>
      </c>
      <c r="F155" s="52">
        <v>14905.88</v>
      </c>
      <c r="G155" s="52">
        <f>F155/E155*100</f>
        <v>99.8986663092286</v>
      </c>
    </row>
    <row r="156" spans="1:7" ht="14.25">
      <c r="A156" s="20"/>
      <c r="B156" s="39" t="s">
        <v>207</v>
      </c>
      <c r="C156" s="11" t="s">
        <v>218</v>
      </c>
      <c r="D156" s="21"/>
      <c r="E156" s="52">
        <v>40000</v>
      </c>
      <c r="F156" s="52"/>
      <c r="G156" s="52"/>
    </row>
    <row r="157" spans="1:7" ht="27.75">
      <c r="A157" s="20"/>
      <c r="B157" s="39" t="s">
        <v>147</v>
      </c>
      <c r="C157" s="11" t="s">
        <v>93</v>
      </c>
      <c r="D157" s="21"/>
      <c r="E157" s="52">
        <v>217700</v>
      </c>
      <c r="F157" s="52">
        <v>97700</v>
      </c>
      <c r="G157" s="52">
        <v>0</v>
      </c>
    </row>
    <row r="158" spans="1:43" s="4" customFormat="1" ht="14.25">
      <c r="A158" s="15">
        <v>14</v>
      </c>
      <c r="B158" s="37" t="s">
        <v>140</v>
      </c>
      <c r="C158" s="16" t="s">
        <v>19</v>
      </c>
      <c r="D158" s="17" t="e">
        <f>#REF!</f>
        <v>#REF!</v>
      </c>
      <c r="E158" s="49">
        <f>E160+E161+E163+E162+E164+E159+E165+E166+E171+E172+E168+E167</f>
        <v>4416551.67</v>
      </c>
      <c r="F158" s="49">
        <f>F160+F161+F162+F163+F164+F159+F169+F171+F165+F166</f>
        <v>3602769.42</v>
      </c>
      <c r="G158" s="49">
        <f aca="true" t="shared" si="9" ref="G158:G166">F158/E158*100</f>
        <v>81.57426175883504</v>
      </c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</row>
    <row r="159" spans="1:43" s="4" customFormat="1" ht="27.75">
      <c r="A159" s="15"/>
      <c r="B159" s="36" t="s">
        <v>208</v>
      </c>
      <c r="C159" s="16" t="s">
        <v>209</v>
      </c>
      <c r="D159" s="17"/>
      <c r="E159" s="66">
        <v>284000</v>
      </c>
      <c r="F159" s="66">
        <v>201056.36</v>
      </c>
      <c r="G159" s="66">
        <f t="shared" si="9"/>
        <v>70.79449295774647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</row>
    <row r="160" spans="1:7" ht="39.75">
      <c r="A160" s="20"/>
      <c r="B160" s="36" t="s">
        <v>141</v>
      </c>
      <c r="C160" s="27" t="s">
        <v>151</v>
      </c>
      <c r="D160" s="24">
        <v>270000</v>
      </c>
      <c r="E160" s="55">
        <v>270000</v>
      </c>
      <c r="F160" s="55">
        <v>270000</v>
      </c>
      <c r="G160" s="55">
        <f t="shared" si="9"/>
        <v>100</v>
      </c>
    </row>
    <row r="161" spans="1:7" ht="27.75" customHeight="1">
      <c r="A161" s="20"/>
      <c r="B161" s="36" t="s">
        <v>141</v>
      </c>
      <c r="C161" s="11" t="s">
        <v>20</v>
      </c>
      <c r="D161" s="24" t="e">
        <f>#REF!+#REF!+#REF!+#REF!+#REF!+#REF!+#REF!+#REF!+#REF!+#REF!+#REF!+D162+D163</f>
        <v>#REF!</v>
      </c>
      <c r="E161" s="55">
        <v>3057379</v>
      </c>
      <c r="F161" s="55">
        <v>2235233.08</v>
      </c>
      <c r="G161" s="55">
        <f>F161/E161*100</f>
        <v>73.10945355482589</v>
      </c>
    </row>
    <row r="162" spans="1:7" ht="27.75">
      <c r="A162" s="20"/>
      <c r="B162" s="36" t="s">
        <v>141</v>
      </c>
      <c r="C162" s="11" t="s">
        <v>30</v>
      </c>
      <c r="D162" s="24">
        <v>95000</v>
      </c>
      <c r="E162" s="55">
        <v>95000</v>
      </c>
      <c r="F162" s="55">
        <v>94889.31</v>
      </c>
      <c r="G162" s="55">
        <f t="shared" si="9"/>
        <v>99.88348421052632</v>
      </c>
    </row>
    <row r="163" spans="1:7" ht="44.25" customHeight="1">
      <c r="A163" s="20"/>
      <c r="B163" s="36" t="s">
        <v>142</v>
      </c>
      <c r="C163" s="11" t="s">
        <v>236</v>
      </c>
      <c r="D163" s="24">
        <v>100000</v>
      </c>
      <c r="E163" s="55">
        <v>71000</v>
      </c>
      <c r="F163" s="55">
        <v>70300</v>
      </c>
      <c r="G163" s="55">
        <f>F163/E163*100</f>
        <v>99.01408450704226</v>
      </c>
    </row>
    <row r="164" spans="1:7" ht="27.75" customHeight="1">
      <c r="A164" s="20"/>
      <c r="B164" s="36" t="s">
        <v>144</v>
      </c>
      <c r="C164" s="11" t="s">
        <v>44</v>
      </c>
      <c r="D164" s="21"/>
      <c r="E164" s="52">
        <v>6680</v>
      </c>
      <c r="F164" s="52">
        <v>5694</v>
      </c>
      <c r="G164" s="52">
        <f t="shared" si="9"/>
        <v>85.23952095808383</v>
      </c>
    </row>
    <row r="165" spans="1:7" ht="43.5" customHeight="1">
      <c r="A165" s="20"/>
      <c r="B165" s="36" t="s">
        <v>210</v>
      </c>
      <c r="C165" s="11" t="s">
        <v>246</v>
      </c>
      <c r="D165" s="21"/>
      <c r="E165" s="52">
        <v>65596</v>
      </c>
      <c r="F165" s="52">
        <v>65596</v>
      </c>
      <c r="G165" s="52">
        <f t="shared" si="9"/>
        <v>100</v>
      </c>
    </row>
    <row r="166" spans="1:7" ht="28.5" customHeight="1">
      <c r="A166" s="20"/>
      <c r="B166" s="36" t="s">
        <v>210</v>
      </c>
      <c r="C166" s="11" t="s">
        <v>245</v>
      </c>
      <c r="D166" s="24"/>
      <c r="E166" s="55">
        <v>33104</v>
      </c>
      <c r="F166" s="55">
        <v>33104</v>
      </c>
      <c r="G166" s="55">
        <f t="shared" si="9"/>
        <v>100</v>
      </c>
    </row>
    <row r="167" spans="1:7" ht="28.5" customHeight="1">
      <c r="A167" s="20"/>
      <c r="B167" s="36" t="s">
        <v>210</v>
      </c>
      <c r="C167" s="11"/>
      <c r="D167" s="24"/>
      <c r="E167" s="55">
        <v>6896</v>
      </c>
      <c r="F167" s="55"/>
      <c r="G167" s="55"/>
    </row>
    <row r="168" spans="1:7" ht="28.5" customHeight="1">
      <c r="A168" s="20"/>
      <c r="B168" s="36" t="s">
        <v>211</v>
      </c>
      <c r="C168" s="11"/>
      <c r="D168" s="24"/>
      <c r="E168" s="55">
        <v>30000</v>
      </c>
      <c r="F168" s="55"/>
      <c r="G168" s="55"/>
    </row>
    <row r="169" spans="1:7" ht="27.75" customHeight="1">
      <c r="A169" s="20"/>
      <c r="B169" s="37" t="s">
        <v>143</v>
      </c>
      <c r="C169" s="11" t="s">
        <v>244</v>
      </c>
      <c r="D169" s="24"/>
      <c r="E169" s="55">
        <v>130000</v>
      </c>
      <c r="F169" s="55">
        <v>130000</v>
      </c>
      <c r="G169" s="55"/>
    </row>
    <row r="170" spans="1:43" s="4" customFormat="1" ht="14.25">
      <c r="A170" s="15">
        <v>15</v>
      </c>
      <c r="B170" s="37" t="s">
        <v>143</v>
      </c>
      <c r="C170" s="16" t="s">
        <v>21</v>
      </c>
      <c r="D170" s="17" t="e">
        <f>#REF!</f>
        <v>#REF!</v>
      </c>
      <c r="E170" s="49">
        <v>30000</v>
      </c>
      <c r="F170" s="49"/>
      <c r="G170" s="49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</row>
    <row r="171" spans="1:43" s="4" customFormat="1" ht="27.75">
      <c r="A171" s="15"/>
      <c r="B171" s="36" t="s">
        <v>212</v>
      </c>
      <c r="C171" s="11" t="s">
        <v>204</v>
      </c>
      <c r="D171" s="17"/>
      <c r="E171" s="68">
        <v>496896.67</v>
      </c>
      <c r="F171" s="68">
        <v>496896.67</v>
      </c>
      <c r="G171" s="68">
        <f>F171/E171*100</f>
        <v>100</v>
      </c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</row>
    <row r="172" spans="1:43" s="4" customFormat="1" ht="55.5">
      <c r="A172" s="15"/>
      <c r="B172" s="36" t="s">
        <v>213</v>
      </c>
      <c r="C172" s="11" t="s">
        <v>205</v>
      </c>
      <c r="D172" s="17"/>
      <c r="E172" s="68"/>
      <c r="F172" s="68"/>
      <c r="G172" s="68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</row>
    <row r="173" spans="1:7" ht="47.25" customHeight="1">
      <c r="A173" s="20">
        <v>16</v>
      </c>
      <c r="B173" s="36" t="s">
        <v>145</v>
      </c>
      <c r="C173" s="43" t="s">
        <v>94</v>
      </c>
      <c r="D173" s="21"/>
      <c r="E173" s="53">
        <v>63300</v>
      </c>
      <c r="F173" s="53">
        <v>41003.95</v>
      </c>
      <c r="G173" s="67">
        <f>F173/E173*100</f>
        <v>64.77717219589258</v>
      </c>
    </row>
    <row r="174" spans="1:43" s="4" customFormat="1" ht="29.25" customHeight="1">
      <c r="A174" s="15">
        <v>17</v>
      </c>
      <c r="B174" s="37" t="s">
        <v>146</v>
      </c>
      <c r="C174" s="16" t="s">
        <v>22</v>
      </c>
      <c r="D174" s="17" t="e">
        <f>#REF!</f>
        <v>#REF!</v>
      </c>
      <c r="E174" s="49">
        <f>E177+E178+E179</f>
        <v>700000</v>
      </c>
      <c r="F174" s="49">
        <f>F177+F178+F179</f>
        <v>699999.46</v>
      </c>
      <c r="G174" s="49">
        <f>F174/E174*100</f>
        <v>99.99992285714285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</row>
    <row r="175" spans="1:7" ht="15" customHeight="1" hidden="1">
      <c r="A175" s="20"/>
      <c r="B175" s="38"/>
      <c r="C175" s="11"/>
      <c r="D175" s="21"/>
      <c r="E175" s="52"/>
      <c r="F175" s="52"/>
      <c r="G175" s="52"/>
    </row>
    <row r="176" spans="1:7" ht="15" customHeight="1" hidden="1">
      <c r="A176" s="20"/>
      <c r="B176" s="38"/>
      <c r="C176" s="11"/>
      <c r="D176" s="21"/>
      <c r="E176" s="52"/>
      <c r="F176" s="52"/>
      <c r="G176" s="52"/>
    </row>
    <row r="177" spans="1:7" ht="15" customHeight="1">
      <c r="A177" s="20"/>
      <c r="B177" s="37" t="s">
        <v>146</v>
      </c>
      <c r="C177" s="11"/>
      <c r="D177" s="21"/>
      <c r="E177" s="52">
        <v>209256.54</v>
      </c>
      <c r="F177" s="52">
        <v>209256</v>
      </c>
      <c r="G177" s="52">
        <f>F177/E177*100</f>
        <v>99.9997419435493</v>
      </c>
    </row>
    <row r="178" spans="1:7" ht="15" customHeight="1">
      <c r="A178" s="20"/>
      <c r="B178" s="37" t="s">
        <v>166</v>
      </c>
      <c r="C178" s="11" t="s">
        <v>177</v>
      </c>
      <c r="D178" s="21"/>
      <c r="E178" s="52">
        <v>490743.46</v>
      </c>
      <c r="F178" s="52">
        <v>490743.46</v>
      </c>
      <c r="G178" s="52">
        <f>F178/E178*100</f>
        <v>100</v>
      </c>
    </row>
    <row r="179" spans="1:7" ht="15" customHeight="1">
      <c r="A179" s="20"/>
      <c r="B179" s="37" t="s">
        <v>214</v>
      </c>
      <c r="C179" s="11" t="s">
        <v>221</v>
      </c>
      <c r="D179" s="21"/>
      <c r="E179" s="52">
        <v>0</v>
      </c>
      <c r="F179" s="52"/>
      <c r="G179" s="52"/>
    </row>
    <row r="180" spans="1:7" ht="14.25">
      <c r="A180" s="15"/>
      <c r="B180" s="37"/>
      <c r="C180" s="16" t="s">
        <v>24</v>
      </c>
      <c r="D180" s="17" t="e">
        <f>D6+D10+D34+D93+#REF!+#REF!+#REF!+D108+D126+D129+D143+D149+D158+D170+D174+#REF!</f>
        <v>#REF!</v>
      </c>
      <c r="E180" s="66">
        <f>E6+E10+E34+E82+E84+E85+E108+E116+E117+E126+E129+E143+E149+E158+E170+E173+E174+E169</f>
        <v>32263009.93</v>
      </c>
      <c r="F180" s="66">
        <f>F6+F10+F34+F82+F84+F85+F108+F116+F117+F126+F129+F143+F149+F158+F170+F173+F174</f>
        <v>25358376.990000006</v>
      </c>
      <c r="G180" s="66">
        <f>F180/E180*100</f>
        <v>78.59891883931242</v>
      </c>
    </row>
    <row r="181" spans="1:43" s="7" customFormat="1" ht="14.25">
      <c r="A181" s="28"/>
      <c r="B181" s="29"/>
      <c r="C181" s="30"/>
      <c r="D181" s="31"/>
      <c r="E181" s="32"/>
      <c r="F181" s="32"/>
      <c r="G181" s="31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ht="12" customHeight="1">
      <c r="F182" s="79"/>
    </row>
    <row r="183" ht="18.75" customHeight="1"/>
    <row r="184" spans="1:7" ht="15">
      <c r="A184" s="35" t="s">
        <v>185</v>
      </c>
      <c r="B184" s="40"/>
      <c r="C184" s="35"/>
      <c r="D184" s="35"/>
      <c r="E184" s="35"/>
      <c r="F184" s="35"/>
      <c r="G184" s="35"/>
    </row>
    <row r="185" spans="1:7" ht="15">
      <c r="A185" s="8"/>
      <c r="B185" s="9"/>
      <c r="C185" s="9"/>
      <c r="D185" s="10"/>
      <c r="E185" s="10"/>
      <c r="F185" s="10"/>
      <c r="G185" s="10"/>
    </row>
    <row r="186" spans="1:8" ht="15">
      <c r="A186" s="8"/>
      <c r="B186" s="76"/>
      <c r="C186" s="76"/>
      <c r="D186" s="76"/>
      <c r="E186" s="76"/>
      <c r="F186" s="76"/>
      <c r="G186" s="76"/>
      <c r="H186" s="76"/>
    </row>
    <row r="187" spans="1:7" ht="15">
      <c r="A187" s="77"/>
      <c r="B187" s="77"/>
      <c r="C187" s="77"/>
      <c r="D187" s="77"/>
      <c r="E187" s="77"/>
      <c r="F187" s="77"/>
      <c r="G187" s="77"/>
    </row>
    <row r="197" ht="14.25">
      <c r="C197" s="47"/>
    </row>
  </sheetData>
  <sheetProtection selectLockedCells="1" selectUnlockedCells="1"/>
  <mergeCells count="11">
    <mergeCell ref="B186:H186"/>
    <mergeCell ref="E4:E5"/>
    <mergeCell ref="A187:G187"/>
    <mergeCell ref="D4:D5"/>
    <mergeCell ref="A1:G1"/>
    <mergeCell ref="A2:G2"/>
    <mergeCell ref="A4:A5"/>
    <mergeCell ref="B4:B5"/>
    <mergeCell ref="C4:C5"/>
    <mergeCell ref="G4:G5"/>
    <mergeCell ref="F4:F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avg</dc:creator>
  <cp:keywords/>
  <dc:description/>
  <cp:lastModifiedBy>Владелец</cp:lastModifiedBy>
  <cp:lastPrinted>2018-10-01T10:02:47Z</cp:lastPrinted>
  <dcterms:created xsi:type="dcterms:W3CDTF">2010-12-18T08:28:13Z</dcterms:created>
  <dcterms:modified xsi:type="dcterms:W3CDTF">2018-10-23T13:16:10Z</dcterms:modified>
  <cp:category/>
  <cp:version/>
  <cp:contentType/>
  <cp:contentStatus/>
  <cp:revision>1</cp:revision>
</cp:coreProperties>
</file>